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tabRatio="635" firstSheet="10" activeTab="10"/>
  </bookViews>
  <sheets>
    <sheet name="Automatd Calculator Title Page" sheetId="1" r:id="rId1"/>
    <sheet name="Authority" sheetId="2" r:id="rId2"/>
    <sheet name="SPHERE" sheetId="3" r:id="rId3"/>
    <sheet name="SPHERE Target Categories" sheetId="4" r:id="rId4"/>
    <sheet name="Definitions" sheetId="5" r:id="rId5"/>
    <sheet name="Approaches to Menu Calculations" sheetId="6" r:id="rId6"/>
    <sheet name="Population Data" sheetId="7" r:id="rId7"/>
    <sheet name="Site-wide Critical Quantities" sheetId="8" r:id="rId8"/>
    <sheet name="Water Requirements" sheetId="9" r:id="rId9"/>
    <sheet name="Health Services" sheetId="10" r:id="rId10"/>
    <sheet name="Menu By Daily Rations" sheetId="11" r:id="rId11"/>
    <sheet name="Nutritional Analysis" sheetId="12" r:id="rId12"/>
    <sheet name="Menu by Distribution Units" sheetId="13" r:id="rId13"/>
    <sheet name="Meny by Monthly Distribution" sheetId="14" r:id="rId14"/>
    <sheet name="Menu by Monthly MT" sheetId="15" r:id="rId15"/>
  </sheets>
  <definedNames>
    <definedName name="_xlnm.Print_Area" localSheetId="1">'Authority'!$A$1:$D$7</definedName>
    <definedName name="_xlnm.Print_Area" localSheetId="0">'Automatd Calculator Title Page'!$A$2:$A$4</definedName>
    <definedName name="_xlnm.Print_Area" localSheetId="9">'Health Services'!$A$1:$F$26</definedName>
    <definedName name="_xlnm.Print_Area" localSheetId="10">'Menu By Daily Rations'!$A$1:$L$30</definedName>
    <definedName name="_xlnm.Print_Area" localSheetId="12">'Menu by Distribution Units'!$A$1:$P$30</definedName>
    <definedName name="_xlnm.Print_Area" localSheetId="14">'Menu by Monthly MT'!$A$1:$N$39</definedName>
    <definedName name="_xlnm.Print_Area" localSheetId="13">'Meny by Monthly Distribution'!$A$1:$N$31</definedName>
    <definedName name="_xlnm.Print_Area" localSheetId="6">'Population Data'!$B$1:$D$35</definedName>
    <definedName name="_xlnm.Print_Area" localSheetId="7">'Site-wide Critical Quantities'!$A$1:$M$58</definedName>
    <definedName name="_xlnm.Print_Titles" localSheetId="14">'Menu by Monthly MT'!$11:$11</definedName>
    <definedName name="_xlnm.Print_Titles" localSheetId="7">'Site-wide Critical Quantities'!$13:$13</definedName>
  </definedNames>
  <calcPr fullCalcOnLoad="1"/>
</workbook>
</file>

<file path=xl/comments11.xml><?xml version="1.0" encoding="utf-8"?>
<comments xmlns="http://schemas.openxmlformats.org/spreadsheetml/2006/main">
  <authors>
    <author>Bradley Elfman</author>
  </authors>
  <commentList>
    <comment ref="A18" authorId="0">
      <text>
        <r>
          <rPr>
            <sz val="8"/>
            <rFont val="Tahoma"/>
            <family val="0"/>
          </rPr>
          <t xml:space="preserve">Corn Soy Blend (CSB)  is a blend of partially cooked cornmeal, soy flour, salt, vegoil, plus vitamins and minerals. </t>
        </r>
      </text>
    </comment>
  </commentList>
</comments>
</file>

<file path=xl/comments14.xml><?xml version="1.0" encoding="utf-8"?>
<comments xmlns="http://schemas.openxmlformats.org/spreadsheetml/2006/main">
  <authors>
    <author>Bradley Elfman</author>
  </authors>
  <commentList>
    <comment ref="F3" authorId="0">
      <text>
        <r>
          <rPr>
            <sz val="8"/>
            <rFont val="Tahoma"/>
            <family val="0"/>
          </rPr>
          <t>Population Data copied from Population Data page and can be changed locally</t>
        </r>
      </text>
    </comment>
  </commentList>
</comments>
</file>

<file path=xl/comments15.xml><?xml version="1.0" encoding="utf-8"?>
<comments xmlns="http://schemas.openxmlformats.org/spreadsheetml/2006/main">
  <authors>
    <author>Bradley Elfman</author>
  </authors>
  <commentList>
    <comment ref="E1" authorId="0">
      <text>
        <r>
          <rPr>
            <sz val="8"/>
            <rFont val="Tahoma"/>
            <family val="0"/>
          </rPr>
          <t>The Individual Daily Menu wil be determined by the available monthly  metric tons per commodity alloted to the total camp population</t>
        </r>
      </text>
    </comment>
    <comment ref="B3" authorId="0">
      <text>
        <r>
          <rPr>
            <sz val="8"/>
            <rFont val="Tahoma"/>
            <family val="0"/>
          </rPr>
          <t xml:space="preserve">Number of Persons taken from Population Data page.
</t>
        </r>
      </text>
    </comment>
  </commentList>
</comments>
</file>

<file path=xl/sharedStrings.xml><?xml version="1.0" encoding="utf-8"?>
<sst xmlns="http://schemas.openxmlformats.org/spreadsheetml/2006/main" count="620" uniqueCount="352">
  <si>
    <t>conventional flushing toilet</t>
  </si>
  <si>
    <t>pour- flush toilet</t>
  </si>
  <si>
    <t>anal washing</t>
  </si>
  <si>
    <t>livestock-small</t>
  </si>
  <si>
    <t>livestock-medium/large</t>
  </si>
  <si>
    <t>health centers/hospitals outpatient</t>
  </si>
  <si>
    <t>health centers/hospitals inpatient</t>
  </si>
  <si>
    <t>cholera center per patient</t>
  </si>
  <si>
    <t>cholera center per carer</t>
  </si>
  <si>
    <t>TFC per person</t>
  </si>
  <si>
    <t xml:space="preserve"> </t>
  </si>
  <si>
    <t>liters</t>
  </si>
  <si>
    <t>Unit</t>
  </si>
  <si>
    <t>Total Water Required</t>
  </si>
  <si>
    <t>public toilet, handwashing</t>
  </si>
  <si>
    <t>public toilet, cleaning toilet</t>
  </si>
  <si>
    <t>Soap</t>
  </si>
  <si>
    <t>Toilets</t>
  </si>
  <si>
    <t>Notes</t>
  </si>
  <si>
    <t>1 per 20 people</t>
  </si>
  <si>
    <t>toilets</t>
  </si>
  <si>
    <t>animal</t>
  </si>
  <si>
    <t>user</t>
  </si>
  <si>
    <t>drinking</t>
  </si>
  <si>
    <t>cooking, washing, etc.</t>
  </si>
  <si>
    <t>1- 2 litres/user/day</t>
  </si>
  <si>
    <t>3 - 5 litres/user/day</t>
  </si>
  <si>
    <t>20 - 40 litres/user/day</t>
  </si>
  <si>
    <t>1 - 2 litres/person/day</t>
  </si>
  <si>
    <t>40 - 60 litres/inpatient/day</t>
  </si>
  <si>
    <t>15 - 30 litres/person/day</t>
  </si>
  <si>
    <t>cubicle</t>
  </si>
  <si>
    <t>TFC per carer</t>
  </si>
  <si>
    <t>Item Required</t>
  </si>
  <si>
    <t>Water Collecting Vessels</t>
  </si>
  <si>
    <t>household</t>
  </si>
  <si>
    <t>litres</t>
  </si>
  <si>
    <t>Water Storage Vessels</t>
  </si>
  <si>
    <t>should have narrow neck
or cover</t>
  </si>
  <si>
    <t>Water Point</t>
  </si>
  <si>
    <t>each</t>
  </si>
  <si>
    <t>Washing Basin</t>
  </si>
  <si>
    <t>1 per 250 people</t>
  </si>
  <si>
    <t>1 per 100 people
Where community laundry facilities are necessary
need private area for women to wash undergarments and sanitary cloths</t>
  </si>
  <si>
    <t>Refuse Container</t>
  </si>
  <si>
    <t>Needed where domestic 
refuse is not buried on-site</t>
  </si>
  <si>
    <t>100 litre container</t>
  </si>
  <si>
    <t>outpatient</t>
  </si>
  <si>
    <t>inpatient</t>
  </si>
  <si>
    <t>patient</t>
  </si>
  <si>
    <t>carer</t>
  </si>
  <si>
    <t>Communal Refuse Pit</t>
  </si>
  <si>
    <t>1 per 500 people
2m x 5m x 2m</t>
  </si>
  <si>
    <t>Wheelbarrow</t>
  </si>
  <si>
    <t>1 per 500 people</t>
  </si>
  <si>
    <t>Blankets</t>
  </si>
  <si>
    <t>Plastic Mats</t>
  </si>
  <si>
    <t>Kerosene Lantern</t>
  </si>
  <si>
    <t>Jerry Cans/Bucket – 20 ltr</t>
  </si>
  <si>
    <t>Plastic Sheeting – 4m x 5m</t>
  </si>
  <si>
    <t>Kitchen kit comprises of 1x7 ltr pot; 1x5 ltr pot; 5 plates, 5 cups, 5 eating spoons;2 cooking ladels; 1 cooking knife</t>
  </si>
  <si>
    <t>Kitchen Kit</t>
  </si>
  <si>
    <t>Resettlement Kit</t>
  </si>
  <si>
    <t>Kitchen Kit**</t>
  </si>
  <si>
    <t>Jerry Cans – 20 ltr</t>
  </si>
  <si>
    <t>Emergency Kit</t>
  </si>
  <si>
    <t>family</t>
  </si>
  <si>
    <t>family of 1 - 4</t>
  </si>
  <si>
    <t>family of 9+</t>
  </si>
  <si>
    <t>3 for family of 5 - 9</t>
  </si>
  <si>
    <t>Site Planning</t>
  </si>
  <si>
    <t>Total Area</t>
  </si>
  <si>
    <t>higher number include space for 
garden</t>
  </si>
  <si>
    <t>Shelter</t>
  </si>
  <si>
    <t>higher number includes space for kitchen and bathing facilities</t>
  </si>
  <si>
    <t>Water tap</t>
  </si>
  <si>
    <t>Latrine</t>
  </si>
  <si>
    <t>Health Center</t>
  </si>
  <si>
    <t>Referral Hospital</t>
  </si>
  <si>
    <t>School block</t>
  </si>
  <si>
    <t>Distribution point</t>
  </si>
  <si>
    <t>Market</t>
  </si>
  <si>
    <t>Feeding Center</t>
  </si>
  <si>
    <t>Refuse Drum</t>
  </si>
  <si>
    <t>Unit Cost
   ($)</t>
  </si>
  <si>
    <t>Total Cost Low
    ($)</t>
  </si>
  <si>
    <t>Cereals</t>
  </si>
  <si>
    <t>Wheat</t>
  </si>
  <si>
    <t>Bulgar Wheat</t>
  </si>
  <si>
    <t>Maize</t>
  </si>
  <si>
    <t>Wheat flour</t>
  </si>
  <si>
    <t>Sorghum</t>
  </si>
  <si>
    <t>Rice</t>
  </si>
  <si>
    <t>Rolled oats</t>
  </si>
  <si>
    <t>Peas</t>
  </si>
  <si>
    <t>Lentils</t>
  </si>
  <si>
    <t>Therapeutic milk (TM)</t>
  </si>
  <si>
    <t>Vegetable oil</t>
  </si>
  <si>
    <t>Iodized salt</t>
  </si>
  <si>
    <t>Protein enriched ration</t>
  </si>
  <si>
    <t>Total Fat (g)</t>
  </si>
  <si>
    <t>Totals (g)</t>
  </si>
  <si>
    <t>Communities</t>
  </si>
  <si>
    <t>Blocks</t>
  </si>
  <si>
    <t>Sectors</t>
  </si>
  <si>
    <t>Camp module</t>
  </si>
  <si>
    <t>Persons</t>
  </si>
  <si>
    <t>1 per 10 camp module</t>
  </si>
  <si>
    <t>sector</t>
  </si>
  <si>
    <t>site</t>
  </si>
  <si>
    <t>community</t>
  </si>
  <si>
    <t>one family is approximately 4-6 persons</t>
  </si>
  <si>
    <t>one camp module (site) is 4 sectors (~20,000 persons)</t>
  </si>
  <si>
    <t>one sector is 4 blocks (~5,000 persons)</t>
  </si>
  <si>
    <t>one block is 16 communities (~1,250 persons)</t>
  </si>
  <si>
    <t>one community is 16 families (80 - 100 persons)</t>
  </si>
  <si>
    <t>Number of Persons</t>
  </si>
  <si>
    <t>persons</t>
  </si>
  <si>
    <t>Patients</t>
  </si>
  <si>
    <t>Inpatients</t>
  </si>
  <si>
    <t>Outpatients</t>
  </si>
  <si>
    <t>Animals</t>
  </si>
  <si>
    <t>Large animals</t>
  </si>
  <si>
    <t>Small and medium animals</t>
  </si>
  <si>
    <t>users</t>
  </si>
  <si>
    <t>sq. meters</t>
  </si>
  <si>
    <t>Soap (250 g)</t>
  </si>
  <si>
    <t>Blankets (150cms x 200 cm)</t>
  </si>
  <si>
    <t>Soap (200 g)</t>
  </si>
  <si>
    <t>Corn Soya Blend CSB</t>
  </si>
  <si>
    <t xml:space="preserve">                              WATER REQUIRED</t>
  </si>
  <si>
    <t>200 g bar</t>
  </si>
  <si>
    <t>Sanitation</t>
  </si>
  <si>
    <t>Population Data</t>
  </si>
  <si>
    <t>Families (Households)</t>
  </si>
  <si>
    <t>Number of Small Animals</t>
  </si>
  <si>
    <t>Number of Large Animals</t>
  </si>
  <si>
    <t>Number of Households</t>
  </si>
  <si>
    <t>Site</t>
  </si>
  <si>
    <t>low</t>
  </si>
  <si>
    <t>high</t>
  </si>
  <si>
    <t>Units</t>
  </si>
  <si>
    <t>Unit Type</t>
  </si>
  <si>
    <t>Monthly 
Total Required</t>
  </si>
  <si>
    <t>Monthly Total</t>
  </si>
  <si>
    <t>Total Cost
    ($)</t>
  </si>
  <si>
    <t>Kcal</t>
  </si>
  <si>
    <t>KCal</t>
  </si>
  <si>
    <t>Fat (g)</t>
  </si>
  <si>
    <t>Protein (g)</t>
  </si>
  <si>
    <t>Commodities</t>
  </si>
  <si>
    <r>
      <t xml:space="preserve">Menu Amount
per person
per month
</t>
    </r>
    <r>
      <rPr>
        <sz val="10"/>
        <rFont val="Arial"/>
        <family val="2"/>
      </rPr>
      <t>(kg)</t>
    </r>
  </si>
  <si>
    <r>
      <t xml:space="preserve">Total Monthly Menu Quantuty for All Persons
</t>
    </r>
    <r>
      <rPr>
        <i/>
        <sz val="10"/>
        <rFont val="Arial"/>
        <family val="2"/>
      </rPr>
      <t>(MT)</t>
    </r>
  </si>
  <si>
    <t>Cost</t>
  </si>
  <si>
    <t>per Metric Ton ($)</t>
  </si>
  <si>
    <t>Total Monthly ($)</t>
  </si>
  <si>
    <r>
      <t xml:space="preserve">Overall Quantity
per person
per day
</t>
    </r>
    <r>
      <rPr>
        <sz val="10"/>
        <rFont val="Arial"/>
        <family val="2"/>
      </rPr>
      <t>(g)</t>
    </r>
  </si>
  <si>
    <t>Nutrient Quantity
per person per day</t>
  </si>
  <si>
    <t>Food Composition
per 100 grams</t>
  </si>
  <si>
    <t>Totals - per person per day</t>
  </si>
  <si>
    <t>Total Kilocalories (g)</t>
  </si>
  <si>
    <t>Kilocalories from Protein (g)</t>
  </si>
  <si>
    <t>Kilocalories from Fat (g)</t>
  </si>
  <si>
    <t xml:space="preserve">percent kilocalories from protein </t>
  </si>
  <si>
    <t>percent kilocalories from fat</t>
  </si>
  <si>
    <r>
      <t xml:space="preserve">Menu Amount
per family
per month
</t>
    </r>
    <r>
      <rPr>
        <sz val="10"/>
        <rFont val="Arial"/>
        <family val="2"/>
      </rPr>
      <t>(kg)</t>
    </r>
  </si>
  <si>
    <t>Persons per family</t>
  </si>
  <si>
    <t>Enter Quantity Here</t>
  </si>
  <si>
    <r>
      <t xml:space="preserve">Menu Quanitty
per family
per month
</t>
    </r>
    <r>
      <rPr>
        <sz val="10"/>
        <rFont val="Arial"/>
        <family val="2"/>
      </rPr>
      <t>(kg)</t>
    </r>
  </si>
  <si>
    <t>Cost per Metric Ton ($)</t>
  </si>
  <si>
    <t>Total Monthly Cost ($)</t>
  </si>
  <si>
    <t>Quantities:   Enter Total Distribution Units per family., then all other quantities will fill in automatically.
Cost:            Enter per Metric Ton Cost and Total Monthly Cost will fill in automatically.
Nutrition:      KCal, Protein, and Fat totals will appear automatically at bottom of page.</t>
  </si>
  <si>
    <r>
      <t xml:space="preserve">Monthly Menu Quantuty for All Persons
</t>
    </r>
    <r>
      <rPr>
        <i/>
        <sz val="10"/>
        <rFont val="Arial"/>
        <family val="2"/>
      </rPr>
      <t>(MT)</t>
    </r>
  </si>
  <si>
    <r>
      <t xml:space="preserve">Quantities:   </t>
    </r>
    <r>
      <rPr>
        <b/>
        <sz val="11"/>
        <color indexed="10"/>
        <rFont val="Arial"/>
        <family val="2"/>
      </rPr>
      <t>Enter Monthly Quantity per family in kg., then all other quantities will fill in automatically.</t>
    </r>
    <r>
      <rPr>
        <b/>
        <i/>
        <sz val="11"/>
        <color indexed="10"/>
        <rFont val="Arial"/>
        <family val="2"/>
      </rPr>
      <t xml:space="preserve">
Cost:            </t>
    </r>
    <r>
      <rPr>
        <b/>
        <sz val="11"/>
        <color indexed="10"/>
        <rFont val="Arial"/>
        <family val="2"/>
      </rPr>
      <t xml:space="preserve">Enter per Metric Ton Cost and Total Monthly Cost will fill in automatically.
</t>
    </r>
    <r>
      <rPr>
        <b/>
        <i/>
        <sz val="11"/>
        <color indexed="10"/>
        <rFont val="Arial"/>
        <family val="2"/>
      </rPr>
      <t>Nutrition</t>
    </r>
    <r>
      <rPr>
        <b/>
        <sz val="11"/>
        <color indexed="10"/>
        <rFont val="Arial"/>
        <family val="2"/>
      </rPr>
      <t>:      KCal, Protein, and Fat totals will appear automatically at bottom of page.</t>
    </r>
  </si>
  <si>
    <t>Quantities:   Enter Monthly Quantity for all persons in kg., then all other quantities will fill in automatically.
Cost:            Enter per Metric Ton Cost and Total Monthly Cost will fill in automatically.
Nutrition:      KCal, Protein, and Fat totals will appear automatically at bottom of page.</t>
  </si>
  <si>
    <t>Daily Kilocalories (g)</t>
  </si>
  <si>
    <t>Daily Protein (g)</t>
  </si>
  <si>
    <t>Minimum Standards (average required)</t>
  </si>
  <si>
    <t>Percentage to Actuals</t>
  </si>
  <si>
    <t>Number of families</t>
  </si>
  <si>
    <t xml:space="preserve">  </t>
  </si>
  <si>
    <t>Water use</t>
  </si>
  <si>
    <t>Quantity</t>
  </si>
  <si>
    <t>Required per day</t>
  </si>
  <si>
    <t>Nutrient</t>
  </si>
  <si>
    <t>Requirement 
per person per day</t>
  </si>
  <si>
    <t>Add Item</t>
  </si>
  <si>
    <t>Energy</t>
  </si>
  <si>
    <t>Protein</t>
  </si>
  <si>
    <t>Fat</t>
  </si>
  <si>
    <t>Vitamin A</t>
  </si>
  <si>
    <t>Thiamine (B1)</t>
  </si>
  <si>
    <t>Riboflavin (B2)</t>
  </si>
  <si>
    <t>Niacin (B3)</t>
  </si>
  <si>
    <t>Vitamin C</t>
  </si>
  <si>
    <t>Vitamin D</t>
  </si>
  <si>
    <t>Iron</t>
  </si>
  <si>
    <t>Iodine</t>
  </si>
  <si>
    <t xml:space="preserve">Potassium </t>
  </si>
  <si>
    <t>Sodium</t>
  </si>
  <si>
    <t>Magnesium</t>
  </si>
  <si>
    <t>Calcium</t>
  </si>
  <si>
    <t>Phosphorus</t>
  </si>
  <si>
    <t>Zinc</t>
  </si>
  <si>
    <t>Copper</t>
  </si>
  <si>
    <t>Selenium</t>
  </si>
  <si>
    <t>Manganese</t>
  </si>
  <si>
    <t>IU</t>
  </si>
  <si>
    <t>mg</t>
  </si>
  <si>
    <t>µg</t>
  </si>
  <si>
    <t>µmol</t>
  </si>
  <si>
    <t>Authority to Provide Disaster Relief</t>
  </si>
  <si>
    <t>Humanitarian Charter</t>
  </si>
  <si>
    <t>1.1 Right to life with dignity</t>
  </si>
  <si>
    <t>United Nations High Commissioner for Refugees (UNHCR)</t>
  </si>
  <si>
    <t>World Health Organization (WHO)</t>
  </si>
  <si>
    <t>World Food Program WFP)</t>
  </si>
  <si>
    <t>SPHERE Project</t>
  </si>
  <si>
    <t>US Agency for International Development</t>
  </si>
  <si>
    <t>Water</t>
  </si>
  <si>
    <t>Food Aid</t>
  </si>
  <si>
    <t>Nutrition</t>
  </si>
  <si>
    <t>Minimum Standard</t>
  </si>
  <si>
    <t>Key Indicator</t>
  </si>
  <si>
    <t>Critical Quantity</t>
  </si>
  <si>
    <t>The minimal quantity necessary to act as a key indicator based on the respective minimum standard</t>
  </si>
  <si>
    <t>Necessary condition to guarantee establishment of relevant minimum standard</t>
  </si>
  <si>
    <t>Necessary condition in relevant area of living to help target population achieve a life with dignity to satisfy section 1.1 of Humanitarian Charter</t>
  </si>
  <si>
    <t>Disaster Response 
Critical Quantity Calculator 
Based On
SPHERE Minimum Standards</t>
  </si>
  <si>
    <t>Enter MT Cost Here</t>
  </si>
  <si>
    <t xml:space="preserve">   KCal
per 100 g
    (kcal)</t>
  </si>
  <si>
    <r>
      <t>Protein
per 100 g</t>
    </r>
    <r>
      <rPr>
        <sz val="10"/>
        <rFont val="Arial"/>
        <family val="0"/>
      </rPr>
      <t xml:space="preserve">
     (g)</t>
    </r>
  </si>
  <si>
    <r>
      <t xml:space="preserve">   Fat
per 100 g</t>
    </r>
    <r>
      <rPr>
        <sz val="10"/>
        <rFont val="Arial"/>
        <family val="0"/>
      </rPr>
      <t xml:space="preserve">
 (g)</t>
    </r>
  </si>
  <si>
    <t>Add to Daily Menu
(g)</t>
  </si>
  <si>
    <t xml:space="preserve">   KCal
    (kcal)</t>
  </si>
  <si>
    <t>Protein
   (g)</t>
  </si>
  <si>
    <t>Fat
 (g)</t>
  </si>
  <si>
    <t>Menu By Daily Rations</t>
  </si>
  <si>
    <t>Total Monthly required 
(MT)</t>
  </si>
  <si>
    <t>Four Approaches to Menu Calculations</t>
  </si>
  <si>
    <t>Menu by Distribution Units</t>
  </si>
  <si>
    <t>Meny by Monthly Distribution</t>
  </si>
  <si>
    <t>Menu by Monthly MT</t>
  </si>
  <si>
    <t>1
Build a daily menu based on available commodities to automatically determine required monthly family kg and total MT quantities</t>
  </si>
  <si>
    <t>2
Use monthly per family quantities of distribution units for each available commodity to automatically determine daily menu quantities and total distributed quantities in MT for all persons.</t>
  </si>
  <si>
    <t>3
Use monthly per family quantities by kg weight for each available commodity to automatically determine daily menu quantities and total distributed quantities in MT for all persons.</t>
  </si>
  <si>
    <t>4
Use monthly available MT for each commodity to automatically determine daily menu quantities and monthly quantities per family</t>
  </si>
  <si>
    <t>Name</t>
  </si>
  <si>
    <t>Population Data:  will fill in atomatically from Population Data page. These fields can be entered manually
All other fields:    will fill in automaically based on population data.</t>
  </si>
  <si>
    <t xml:space="preserve">     </t>
  </si>
  <si>
    <r>
      <t>What is SPHERE?</t>
    </r>
    <r>
      <rPr>
        <b/>
        <sz val="24"/>
        <rFont val="Arial"/>
        <family val="2"/>
      </rPr>
      <t xml:space="preserve">
The Sphere Project is a significant process to establish world-wide standards for disaster relief response. It has entailed an extensive and broad-based consultation in the humanitarian community. The people who participated in writing the first edition of the Sphere handbook came from national and international NGOs, UN agencies, and academic institutions. Thousands of individuals from over 300 organisations representing 60 countries have participated in various aspects of the Sphere Project, from developing the handbook through to piloting and training. The Sphere process has endeavoured to be inclusive, transparent, and globally representative</t>
    </r>
  </si>
  <si>
    <t>Food Name</t>
  </si>
  <si>
    <t>Site-wide Critical Quantities</t>
  </si>
  <si>
    <r>
      <t xml:space="preserve">Critical Quanitty
</t>
    </r>
    <r>
      <rPr>
        <b/>
        <i/>
        <sz val="10"/>
        <rFont val="Arial"/>
        <family val="2"/>
      </rPr>
      <t>average</t>
    </r>
  </si>
  <si>
    <t>Critical Quanitty
pregnant</t>
  </si>
  <si>
    <t>Critical Quanitty
lactating</t>
  </si>
  <si>
    <t>Factor</t>
  </si>
  <si>
    <t>Community level (per 100 - 2000 persons)</t>
  </si>
  <si>
    <t>New Emergency Health Kits</t>
  </si>
  <si>
    <t>Home Visitor</t>
  </si>
  <si>
    <t>Supervisor</t>
  </si>
  <si>
    <t>Traditional Birth Attendant</t>
  </si>
  <si>
    <t>Senior Supervisor</t>
  </si>
  <si>
    <t>Peripheral health facility level (per 10,000 persons)</t>
  </si>
  <si>
    <t>1 per 10,000</t>
  </si>
  <si>
    <t>1 per 1,000</t>
  </si>
  <si>
    <t>2 per 10,000</t>
  </si>
  <si>
    <t>Minimum Standards (average)</t>
  </si>
  <si>
    <t>Minimum Standards (pregnant)</t>
  </si>
  <si>
    <t>Minimum Standards (lactating)</t>
  </si>
  <si>
    <t>% to Actuals</t>
  </si>
  <si>
    <t>Enter Cost per Metric Ton 
($)</t>
  </si>
  <si>
    <t>Monthly quantity per family 
(kg)</t>
  </si>
  <si>
    <t>Bulgur Wheat</t>
  </si>
  <si>
    <r>
      <t xml:space="preserve">Menu By Daily Rations
</t>
    </r>
    <r>
      <rPr>
        <b/>
        <sz val="11"/>
        <rFont val="Arial"/>
        <family val="2"/>
      </rPr>
      <t>This menu will calculate monthly quantity and cost totals based on an "ideal"  daily menu composed of available foods.</t>
    </r>
  </si>
  <si>
    <r>
      <t xml:space="preserve">Menu By Distributed Monthly Units
</t>
    </r>
    <r>
      <rPr>
        <b/>
        <sz val="11"/>
        <rFont val="Arial"/>
        <family val="2"/>
      </rPr>
      <t>This menu will allow you to calculate monthly quantities and cost based on number of units of available  foods distributed per month to each family.</t>
    </r>
  </si>
  <si>
    <t>total quanity (g) per person per day</t>
  </si>
  <si>
    <t xml:space="preserve">total monthly MT </t>
  </si>
  <si>
    <t>total daily Kcal (g)</t>
  </si>
  <si>
    <t>total daily protein (g)</t>
  </si>
  <si>
    <t>total daily fat (g)</t>
  </si>
  <si>
    <t xml:space="preserve">Enter Number of distributed units per family per month </t>
  </si>
  <si>
    <t>Enter Unit Quantity
 (kg)</t>
  </si>
  <si>
    <t>Enter Food Cost per Metric Ton 
($)</t>
  </si>
  <si>
    <t>Enter Shipping Cost per Metric Ton 
($)</t>
  </si>
  <si>
    <r>
      <t xml:space="preserve">Menu Amount
per </t>
    </r>
    <r>
      <rPr>
        <b/>
        <i/>
        <sz val="10"/>
        <rFont val="Arial"/>
        <family val="2"/>
      </rPr>
      <t>family</t>
    </r>
    <r>
      <rPr>
        <b/>
        <sz val="10"/>
        <rFont val="Arial"/>
        <family val="2"/>
      </rPr>
      <t xml:space="preserve">
per month
</t>
    </r>
    <r>
      <rPr>
        <sz val="10"/>
        <rFont val="Arial"/>
        <family val="2"/>
      </rPr>
      <t>(kg)</t>
    </r>
  </si>
  <si>
    <r>
      <t xml:space="preserve">Menu Amount
per person per month
</t>
    </r>
    <r>
      <rPr>
        <sz val="10"/>
        <rFont val="Arial"/>
        <family val="2"/>
      </rPr>
      <t>(kg)</t>
    </r>
  </si>
  <si>
    <t>Food</t>
  </si>
  <si>
    <t>Health Services</t>
  </si>
  <si>
    <t>Men (%)</t>
  </si>
  <si>
    <t>Women (%)</t>
  </si>
  <si>
    <t>Population category</t>
  </si>
  <si>
    <t>Female headed households (%)</t>
  </si>
  <si>
    <t>Child headed households (%)</t>
  </si>
  <si>
    <t>Women pregnant (%)</t>
  </si>
  <si>
    <t>Children &lt;5 (%)</t>
  </si>
  <si>
    <t>Children &lt;12 (%)</t>
  </si>
  <si>
    <t>Infants &lt; 2</t>
  </si>
  <si>
    <t>Persons&gt;60 (%)</t>
  </si>
  <si>
    <t>HIV/AIDS (%)</t>
  </si>
  <si>
    <t>Women breast feeding (%)</t>
  </si>
  <si>
    <t>Water Supply and Sanitation</t>
  </si>
  <si>
    <t>Shelter and Site Planning</t>
  </si>
  <si>
    <t>SPHERE Minimum Standards Target Categories</t>
  </si>
  <si>
    <t>Water, Sanitation and Hygeine</t>
  </si>
  <si>
    <t>Food Security, Nutrition and Food Aid</t>
  </si>
  <si>
    <t>Shelter, Settlement, and Non-Food Items</t>
  </si>
  <si>
    <t>Orginal Handbook (2000)</t>
  </si>
  <si>
    <t>Revised Handbook (2003)</t>
  </si>
  <si>
    <t>Children &lt;19 (%)</t>
  </si>
  <si>
    <t>community health worker</t>
  </si>
  <si>
    <t>10 - 20 per 10,000 to 20,000</t>
  </si>
  <si>
    <t>Public Health Nurse</t>
  </si>
  <si>
    <t>Doctor</t>
  </si>
  <si>
    <t>1 per 10,000 to 20,000</t>
  </si>
  <si>
    <t>Sanitarians</t>
  </si>
  <si>
    <t>Traditional Birth Attendants</t>
  </si>
  <si>
    <t>Sources:</t>
  </si>
  <si>
    <t>The SPHERE Project: Humanitarian Charter and Minimum Standards in Disaster Relief (2000)</t>
  </si>
  <si>
    <t>UNHCR Handy Guide to UNCHR Emergency Standards and Indicators (2000)</t>
  </si>
  <si>
    <t>UNHCR Handbook for  Emergencies Second Edition</t>
  </si>
  <si>
    <t>Clinical Nurses Midwives</t>
  </si>
  <si>
    <t>6 to 10 per 10,000 to 20,000</t>
  </si>
  <si>
    <t>3 - 4 per 10,000 to 20,000</t>
  </si>
  <si>
    <t>Sanitation Assistants</t>
  </si>
  <si>
    <t>Nutritional Analysis</t>
  </si>
  <si>
    <t>% to Actual</t>
  </si>
  <si>
    <t>g</t>
  </si>
  <si>
    <t>Pinto Beans</t>
  </si>
  <si>
    <t>B6</t>
  </si>
  <si>
    <t>B12</t>
  </si>
  <si>
    <t>Reference Values: USAID Commodity Reference Guide 
taken from
U.S. Department of Agriculture, Agricultural Research Service (USDA:ARS) 1998 USDA Nutrient Database, Release 12</t>
  </si>
  <si>
    <t>mcg</t>
  </si>
  <si>
    <t>CSB</t>
  </si>
  <si>
    <t>content per 100 g</t>
  </si>
  <si>
    <t>total % to Actual</t>
  </si>
  <si>
    <t>kilocalories</t>
  </si>
  <si>
    <t>Vitamin E</t>
  </si>
  <si>
    <t>mg-ATE</t>
  </si>
  <si>
    <t>vegetable oil</t>
  </si>
  <si>
    <t>pinto beans</t>
  </si>
  <si>
    <t>bulgur wheat</t>
  </si>
  <si>
    <t>total</t>
  </si>
  <si>
    <t>serving qty.</t>
  </si>
  <si>
    <t>content</t>
  </si>
  <si>
    <t>population</t>
  </si>
  <si>
    <t>% of kilocalories</t>
  </si>
  <si>
    <r>
      <t xml:space="preserve">Menu By Monthly Metric Tons
</t>
    </r>
    <r>
      <rPr>
        <b/>
        <sz val="10"/>
        <rFont val="Arial"/>
        <family val="2"/>
      </rPr>
      <t>This menu will allow you to calculate monthly quantities and cost based on number of units of available  foods distributed per month to each family</t>
    </r>
  </si>
  <si>
    <t>Quantities:   Enter Daily Menu quantity per person, then all other quantities will fill in automatically.
Cost:            Enter per Metric Ton Cost and Total Monthly Cost will fill in automatically.
Nutrition:      KCal, Protein, and Fat totals will appear automatically at bottom of page.</t>
  </si>
  <si>
    <t>Vegetable Oil</t>
  </si>
  <si>
    <r>
      <t>Menu By Distributed Monthly Family Quantities 
c</t>
    </r>
    <r>
      <rPr>
        <b/>
        <sz val="11"/>
        <rFont val="Arial"/>
        <family val="2"/>
      </rPr>
      <t>alculate monthly quantities and cost based on kg quantity of available foods distributed per month to each family</t>
    </r>
  </si>
  <si>
    <t>Wheat Flour</t>
  </si>
</sst>
</file>

<file path=xl/styles.xml><?xml version="1.0" encoding="utf-8"?>
<styleSheet xmlns="http://schemas.openxmlformats.org/spreadsheetml/2006/main">
  <numFmts count="4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Red]0"/>
    <numFmt numFmtId="174" formatCode="&quot;$&quot;#,##0.00"/>
    <numFmt numFmtId="175" formatCode="0.00;[Red]0.00"/>
    <numFmt numFmtId="176" formatCode="#,##0.000_);[Red]\(#,##0.000\)"/>
    <numFmt numFmtId="177" formatCode="0.000_);\(0.000\)"/>
    <numFmt numFmtId="178" formatCode="0.00_);\(0.00\)"/>
    <numFmt numFmtId="179" formatCode="0.0_);\(0.0\)"/>
    <numFmt numFmtId="180" formatCode="0.0;[Red]0.0"/>
    <numFmt numFmtId="181" formatCode="0.0"/>
    <numFmt numFmtId="182" formatCode="&quot;$&quot;#,##0"/>
    <numFmt numFmtId="183" formatCode="0.0_);[Red]\(0.0\)"/>
    <numFmt numFmtId="184" formatCode="_(* #,##0.000_);_(* \(#,##0.000\);_(* &quot;-&quot;??_);_(@_)"/>
    <numFmt numFmtId="185" formatCode="_(* #,##0.0_);_(* \(#,##0.0\);_(* &quot;-&quot;??_);_(@_)"/>
    <numFmt numFmtId="186" formatCode="_(* #,##0_);_(* \(#,##0\);_(* &quot;-&quot;??_);_(@_)"/>
    <numFmt numFmtId="187" formatCode="_(* #,##0.0_);_(* \(#,##0.0\);_(* &quot;-&quot;?_);_(@_)"/>
    <numFmt numFmtId="188" formatCode="0.0%"/>
    <numFmt numFmtId="189" formatCode="0.000"/>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0.0"/>
  </numFmts>
  <fonts count="63">
    <font>
      <sz val="10"/>
      <name val="Arial"/>
      <family val="0"/>
    </font>
    <font>
      <b/>
      <sz val="16"/>
      <name val="Arial"/>
      <family val="2"/>
    </font>
    <font>
      <b/>
      <sz val="10"/>
      <name val="Arial"/>
      <family val="2"/>
    </font>
    <font>
      <sz val="10"/>
      <name val="Times New Roman"/>
      <family val="1"/>
    </font>
    <font>
      <b/>
      <sz val="20"/>
      <name val="Arial"/>
      <family val="2"/>
    </font>
    <font>
      <sz val="8"/>
      <name val="Tahoma"/>
      <family val="0"/>
    </font>
    <font>
      <b/>
      <sz val="14"/>
      <name val="Arial"/>
      <family val="2"/>
    </font>
    <font>
      <b/>
      <sz val="11"/>
      <name val="Arial"/>
      <family val="2"/>
    </font>
    <font>
      <sz val="11"/>
      <name val="Arial"/>
      <family val="2"/>
    </font>
    <font>
      <sz val="16"/>
      <name val="Arial"/>
      <family val="2"/>
    </font>
    <font>
      <u val="single"/>
      <sz val="10"/>
      <color indexed="12"/>
      <name val="Arial"/>
      <family val="0"/>
    </font>
    <font>
      <u val="single"/>
      <sz val="10"/>
      <color indexed="36"/>
      <name val="Arial"/>
      <family val="0"/>
    </font>
    <font>
      <i/>
      <sz val="10"/>
      <name val="Arial"/>
      <family val="2"/>
    </font>
    <font>
      <b/>
      <i/>
      <sz val="11"/>
      <color indexed="10"/>
      <name val="Arial"/>
      <family val="2"/>
    </font>
    <font>
      <sz val="10"/>
      <color indexed="10"/>
      <name val="Arial"/>
      <family val="2"/>
    </font>
    <font>
      <b/>
      <i/>
      <sz val="10"/>
      <name val="Arial"/>
      <family val="2"/>
    </font>
    <font>
      <b/>
      <i/>
      <sz val="10"/>
      <color indexed="10"/>
      <name val="Arial"/>
      <family val="2"/>
    </font>
    <font>
      <b/>
      <sz val="11"/>
      <color indexed="10"/>
      <name val="Arial"/>
      <family val="2"/>
    </font>
    <font>
      <b/>
      <sz val="24"/>
      <name val="Arial"/>
      <family val="2"/>
    </font>
    <font>
      <sz val="22"/>
      <name val="Arial"/>
      <family val="2"/>
    </font>
    <font>
      <sz val="48"/>
      <name val="Arial"/>
      <family val="0"/>
    </font>
    <font>
      <b/>
      <sz val="13"/>
      <name val="Arial"/>
      <family val="2"/>
    </font>
    <font>
      <sz val="13"/>
      <name val="Arial"/>
      <family val="2"/>
    </font>
    <font>
      <b/>
      <sz val="36"/>
      <name val="Arial"/>
      <family val="2"/>
    </font>
    <font>
      <b/>
      <sz val="10"/>
      <color indexed="10"/>
      <name val="Arial"/>
      <family val="2"/>
    </font>
    <font>
      <b/>
      <sz val="24"/>
      <color indexed="61"/>
      <name val="Arial"/>
      <family val="2"/>
    </font>
    <font>
      <b/>
      <sz val="12"/>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double"/>
      <bottom style="thin"/>
    </border>
    <border>
      <left style="thick"/>
      <right>
        <color indexed="63"/>
      </right>
      <top style="thin"/>
      <bottom style="thin"/>
    </border>
    <border>
      <left>
        <color indexed="63"/>
      </left>
      <right>
        <color indexed="63"/>
      </right>
      <top style="thick"/>
      <bottom>
        <color indexed="63"/>
      </bottom>
    </border>
    <border>
      <left>
        <color indexed="63"/>
      </left>
      <right>
        <color indexed="63"/>
      </right>
      <top style="thick"/>
      <bottom style="thin"/>
    </border>
    <border>
      <left>
        <color indexed="63"/>
      </left>
      <right style="double"/>
      <top>
        <color indexed="63"/>
      </top>
      <bottom style="double"/>
    </border>
    <border>
      <left style="double"/>
      <right style="double"/>
      <top style="thin"/>
      <bottom style="thin"/>
    </border>
    <border>
      <left style="double"/>
      <right style="double"/>
      <top style="thin"/>
      <bottom style="thick"/>
    </border>
    <border>
      <left style="double"/>
      <right style="double"/>
      <top style="thick"/>
      <bottom style="thick"/>
    </border>
    <border>
      <left style="double"/>
      <right style="thick"/>
      <top style="thick"/>
      <bottom style="thick"/>
    </border>
    <border>
      <left style="thin"/>
      <right style="thin"/>
      <top style="thin"/>
      <bottom>
        <color indexed="63"/>
      </bottom>
    </border>
    <border>
      <left style="double"/>
      <right>
        <color indexed="63"/>
      </right>
      <top style="thick"/>
      <bottom>
        <color indexed="63"/>
      </bottom>
    </border>
    <border>
      <left style="double"/>
      <right style="double"/>
      <top style="double"/>
      <bottom style="thin"/>
    </border>
    <border>
      <left style="thick"/>
      <right style="thick"/>
      <top style="thick"/>
      <bottom>
        <color indexed="63"/>
      </bottom>
    </border>
    <border>
      <left>
        <color indexed="63"/>
      </left>
      <right>
        <color indexed="63"/>
      </right>
      <top style="thin"/>
      <bottom style="thick"/>
    </border>
    <border>
      <left style="thick"/>
      <right>
        <color indexed="63"/>
      </right>
      <top style="thick"/>
      <bottom style="thin"/>
    </border>
    <border>
      <left>
        <color indexed="63"/>
      </left>
      <right style="thin"/>
      <top style="thin"/>
      <bottom style="thin"/>
    </border>
    <border>
      <left>
        <color indexed="63"/>
      </left>
      <right style="thin"/>
      <top style="thin"/>
      <bottom style="thick"/>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color indexed="63"/>
      </right>
      <top style="thick"/>
      <bottom style="double"/>
    </border>
    <border>
      <left>
        <color indexed="63"/>
      </left>
      <right>
        <color indexed="63"/>
      </right>
      <top style="thick"/>
      <bottom style="double"/>
    </border>
    <border>
      <left>
        <color indexed="63"/>
      </left>
      <right style="thick"/>
      <top style="thick"/>
      <bottom style="double"/>
    </border>
    <border>
      <left style="thin"/>
      <right style="thin"/>
      <top style="double"/>
      <bottom style="thin"/>
    </border>
    <border>
      <left style="thin"/>
      <right style="thin"/>
      <top style="thin"/>
      <bottom style="thick"/>
    </border>
    <border>
      <left style="thin"/>
      <right style="thick"/>
      <top style="thin"/>
      <bottom style="thin"/>
    </border>
    <border>
      <left style="thin"/>
      <right style="thick"/>
      <top style="thin"/>
      <bottom style="thick"/>
    </border>
    <border>
      <left style="thin"/>
      <right style="thick"/>
      <top style="thin"/>
      <bottom>
        <color indexed="63"/>
      </bottom>
    </border>
    <border>
      <left style="thin"/>
      <right>
        <color indexed="63"/>
      </right>
      <top>
        <color indexed="63"/>
      </top>
      <bottom style="double"/>
    </border>
    <border>
      <left style="double"/>
      <right>
        <color indexed="63"/>
      </right>
      <top>
        <color indexed="63"/>
      </top>
      <bottom style="double"/>
    </border>
    <border>
      <left>
        <color indexed="63"/>
      </left>
      <right style="thin"/>
      <top>
        <color indexed="63"/>
      </top>
      <bottom style="double"/>
    </border>
    <border>
      <left>
        <color indexed="63"/>
      </left>
      <right>
        <color indexed="63"/>
      </right>
      <top>
        <color indexed="63"/>
      </top>
      <bottom style="thick"/>
    </border>
    <border>
      <left>
        <color indexed="63"/>
      </left>
      <right style="thick"/>
      <top style="thick"/>
      <bottom style="thick"/>
    </border>
    <border>
      <left>
        <color indexed="63"/>
      </left>
      <right>
        <color indexed="63"/>
      </right>
      <top style="thick"/>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color indexed="63"/>
      </top>
      <bottom style="thick"/>
    </border>
    <border>
      <left>
        <color indexed="63"/>
      </left>
      <right style="thin"/>
      <top>
        <color indexed="63"/>
      </top>
      <bottom style="thick"/>
    </border>
    <border>
      <left style="thin"/>
      <right style="thin"/>
      <top style="thick"/>
      <bottom style="thick"/>
    </border>
    <border>
      <left style="thin"/>
      <right style="thick"/>
      <top>
        <color indexed="63"/>
      </top>
      <bottom style="thick"/>
    </border>
    <border>
      <left style="thick"/>
      <right style="thick"/>
      <top>
        <color indexed="63"/>
      </top>
      <bottom>
        <color indexed="63"/>
      </bottom>
    </border>
    <border>
      <left style="thick"/>
      <right style="thick"/>
      <top>
        <color indexed="63"/>
      </top>
      <bottom style="thick"/>
    </border>
    <border>
      <left>
        <color indexed="63"/>
      </left>
      <right>
        <color indexed="63"/>
      </right>
      <top>
        <color indexed="63"/>
      </top>
      <bottom style="double"/>
    </border>
    <border>
      <left style="thin"/>
      <right style="thick"/>
      <top style="thick"/>
      <bottom style="thin"/>
    </border>
    <border>
      <left>
        <color indexed="63"/>
      </left>
      <right>
        <color indexed="63"/>
      </right>
      <top style="double"/>
      <bottom>
        <color indexed="63"/>
      </bottom>
    </border>
    <border>
      <left style="thin"/>
      <right style="double"/>
      <top style="double"/>
      <bottom>
        <color indexed="63"/>
      </bottom>
    </border>
    <border>
      <left style="double"/>
      <right style="double"/>
      <top style="thin"/>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style="thick"/>
      <top>
        <color indexed="63"/>
      </top>
      <bottom>
        <color indexed="63"/>
      </bottom>
    </border>
    <border>
      <left style="thin"/>
      <right style="thick"/>
      <top style="thick"/>
      <bottom style="thick"/>
    </border>
    <border>
      <left style="thin"/>
      <right style="thin"/>
      <top style="thick"/>
      <bottom style="thin"/>
    </border>
    <border>
      <left>
        <color indexed="63"/>
      </left>
      <right style="thin"/>
      <top style="thick"/>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color indexed="63"/>
      </left>
      <right style="thick"/>
      <top style="thin"/>
      <bottom style="thin"/>
    </border>
    <border>
      <left>
        <color indexed="63"/>
      </left>
      <right style="thick"/>
      <top style="thin"/>
      <bottom style="thick"/>
    </border>
    <border>
      <left>
        <color indexed="63"/>
      </left>
      <right style="thin"/>
      <top style="thick"/>
      <bottom>
        <color indexed="63"/>
      </bottom>
    </border>
    <border>
      <left style="thin"/>
      <right style="thin"/>
      <top style="thick"/>
      <bottom style="double"/>
    </border>
    <border>
      <left style="thin"/>
      <right style="thin"/>
      <top style="thick"/>
      <bottom>
        <color indexed="63"/>
      </bottom>
    </border>
    <border>
      <left>
        <color indexed="63"/>
      </left>
      <right style="thin"/>
      <top style="double"/>
      <bottom style="thick"/>
    </border>
    <border>
      <left style="thin"/>
      <right style="thin"/>
      <top style="double"/>
      <bottom style="thick"/>
    </border>
    <border>
      <left style="thin"/>
      <right style="thin"/>
      <top style="thin"/>
      <bottom style="double"/>
    </border>
    <border>
      <left style="thin"/>
      <right style="thick"/>
      <top style="double"/>
      <bottom style="thick"/>
    </border>
    <border>
      <left style="thin"/>
      <right style="thick"/>
      <top style="thin"/>
      <bottom style="double"/>
    </border>
    <border>
      <left style="thin"/>
      <right style="thick"/>
      <top style="thick"/>
      <bottom>
        <color indexed="63"/>
      </bottom>
    </border>
    <border>
      <left style="double"/>
      <right>
        <color indexed="63"/>
      </right>
      <top style="thick"/>
      <bottom style="thin"/>
    </border>
    <border>
      <left>
        <color indexed="63"/>
      </left>
      <right style="thick"/>
      <top style="thick"/>
      <bottom style="thin"/>
    </border>
    <border>
      <left style="double"/>
      <right>
        <color indexed="63"/>
      </right>
      <top style="thin"/>
      <bottom style="thin"/>
    </border>
    <border>
      <left style="double"/>
      <right>
        <color indexed="63"/>
      </right>
      <top style="thin"/>
      <bottom style="thick"/>
    </border>
    <border>
      <left style="thick"/>
      <right style="thin"/>
      <top style="thin"/>
      <bottom style="double"/>
    </border>
    <border>
      <left>
        <color indexed="63"/>
      </left>
      <right>
        <color indexed="63"/>
      </right>
      <top style="double"/>
      <bottom style="thick"/>
    </border>
    <border>
      <left style="thick"/>
      <right style="thin"/>
      <top style="thick"/>
      <bottom>
        <color indexed="63"/>
      </bottom>
    </border>
    <border>
      <left style="thick"/>
      <right style="thin"/>
      <top>
        <color indexed="63"/>
      </top>
      <bottom style="thick"/>
    </border>
    <border>
      <left style="double"/>
      <right>
        <color indexed="63"/>
      </right>
      <top>
        <color indexed="63"/>
      </top>
      <bottom>
        <color indexed="63"/>
      </bottom>
    </border>
    <border>
      <left style="thin"/>
      <right>
        <color indexed="63"/>
      </right>
      <top>
        <color indexed="63"/>
      </top>
      <bottom style="thick"/>
    </border>
    <border>
      <left style="thick"/>
      <right>
        <color indexed="63"/>
      </right>
      <top>
        <color indexed="63"/>
      </top>
      <bottom style="thin"/>
    </border>
    <border>
      <left style="double"/>
      <right style="thin"/>
      <top style="thin"/>
      <bottom style="thin"/>
    </border>
    <border>
      <left style="double"/>
      <right style="thin"/>
      <top style="thin"/>
      <bottom style="double"/>
    </border>
    <border>
      <left>
        <color indexed="63"/>
      </left>
      <right>
        <color indexed="63"/>
      </right>
      <top style="double"/>
      <bottom style="double"/>
    </border>
    <border>
      <left>
        <color indexed="63"/>
      </left>
      <right style="double"/>
      <top style="double"/>
      <bottom style="double"/>
    </border>
    <border>
      <left style="double"/>
      <right style="double"/>
      <top>
        <color indexed="63"/>
      </top>
      <bottom>
        <color indexed="63"/>
      </bottom>
    </border>
    <border>
      <left style="double"/>
      <right style="double"/>
      <top>
        <color indexed="63"/>
      </top>
      <bottom style="double"/>
    </border>
    <border>
      <left style="thick"/>
      <right style="thick"/>
      <top style="thick"/>
      <bottom style="thick"/>
    </border>
    <border>
      <left style="thick"/>
      <right style="thin"/>
      <top style="thin"/>
      <bottom>
        <color indexed="63"/>
      </bottom>
    </border>
    <border>
      <left style="double"/>
      <right style="thin"/>
      <top style="thin"/>
      <bottom style="thick"/>
    </border>
    <border>
      <left style="double"/>
      <right style="thin"/>
      <top style="double"/>
      <bottom style="thin"/>
    </border>
    <border>
      <left style="thin"/>
      <right style="thick"/>
      <top style="double"/>
      <bottom style="thin"/>
    </border>
    <border>
      <left style="thick"/>
      <right>
        <color indexed="63"/>
      </right>
      <top style="thick"/>
      <bottom style="thick"/>
    </border>
    <border>
      <left style="thin"/>
      <right style="double"/>
      <top style="double"/>
      <bottom style="thin"/>
    </border>
    <border>
      <left style="thick"/>
      <right style="thick"/>
      <top style="thin"/>
      <bottom style="thin"/>
    </border>
    <border>
      <left style="thick"/>
      <right style="thick"/>
      <top style="thick"/>
      <bottom style="thin"/>
    </border>
    <border>
      <left style="double"/>
      <right style="double"/>
      <top style="double"/>
      <bottom style="double"/>
    </border>
    <border>
      <left style="thick"/>
      <right style="thick"/>
      <top style="thin"/>
      <bottom style="thick"/>
    </border>
    <border>
      <left style="thin"/>
      <right style="thick"/>
      <top>
        <color indexed="63"/>
      </top>
      <bottom style="thin"/>
    </border>
    <border>
      <left style="thin"/>
      <right style="thin"/>
      <top>
        <color indexed="63"/>
      </top>
      <bottom style="thin"/>
    </border>
    <border>
      <left style="thin"/>
      <right style="double"/>
      <top style="thin"/>
      <bottom style="thin"/>
    </border>
    <border>
      <left style="double"/>
      <right>
        <color indexed="63"/>
      </right>
      <top style="double"/>
      <bottom style="double"/>
    </border>
    <border>
      <left style="thick"/>
      <right style="double"/>
      <top style="thin"/>
      <bottom style="thin"/>
    </border>
    <border>
      <left style="thick"/>
      <right style="double"/>
      <top style="thin"/>
      <bottom style="thick"/>
    </border>
    <border>
      <left style="thick"/>
      <right>
        <color indexed="63"/>
      </right>
      <top style="double"/>
      <bottom style="thick"/>
    </border>
    <border>
      <left>
        <color indexed="63"/>
      </left>
      <right style="thick"/>
      <top style="double"/>
      <bottom style="thick"/>
    </border>
    <border>
      <left style="double"/>
      <right style="thin"/>
      <top>
        <color indexed="63"/>
      </top>
      <bottom style="thin"/>
    </border>
    <border>
      <left style="thin"/>
      <right style="double"/>
      <top style="thin"/>
      <bottom style="double"/>
    </border>
    <border>
      <left>
        <color indexed="63"/>
      </left>
      <right style="thick"/>
      <top>
        <color indexed="63"/>
      </top>
      <bottom style="thin"/>
    </border>
    <border>
      <left style="thick"/>
      <right style="thin"/>
      <top style="double"/>
      <bottom style="thick"/>
    </border>
    <border>
      <left style="thin"/>
      <right style="thin"/>
      <top style="double"/>
      <bottom style="double"/>
    </border>
    <border>
      <left style="thin"/>
      <right>
        <color indexed="63"/>
      </right>
      <top style="double"/>
      <bottom style="double"/>
    </border>
    <border>
      <left style="thin"/>
      <right style="double"/>
      <top style="double"/>
      <bottom style="double"/>
    </border>
    <border>
      <left style="double"/>
      <right>
        <color indexed="63"/>
      </right>
      <top style="double"/>
      <bottom style="thin"/>
    </border>
    <border>
      <left>
        <color indexed="63"/>
      </left>
      <right style="thin"/>
      <top style="double"/>
      <bottom style="double"/>
    </border>
    <border>
      <left style="thick"/>
      <right style="thin"/>
      <top style="double"/>
      <bottom style="double"/>
    </border>
    <border>
      <left style="thick"/>
      <right style="thin"/>
      <top>
        <color indexed="63"/>
      </top>
      <bottom style="thin"/>
    </border>
    <border>
      <left style="thin"/>
      <right>
        <color indexed="63"/>
      </right>
      <top style="thick"/>
      <bottom style="thick"/>
    </border>
    <border>
      <left style="double"/>
      <right style="thin"/>
      <top style="thin"/>
      <bottom>
        <color indexed="63"/>
      </bottom>
    </border>
    <border>
      <left style="thick"/>
      <right>
        <color indexed="63"/>
      </right>
      <top>
        <color indexed="63"/>
      </top>
      <bottom style="double"/>
    </border>
    <border>
      <left style="thin"/>
      <right style="thick"/>
      <top>
        <color indexed="63"/>
      </top>
      <bottom style="double"/>
    </border>
    <border>
      <left>
        <color indexed="63"/>
      </left>
      <right style="thin"/>
      <top style="thick"/>
      <bottom style="thick"/>
    </border>
    <border>
      <left style="thick"/>
      <right style="thin"/>
      <top>
        <color indexed="63"/>
      </top>
      <bottom>
        <color indexed="63"/>
      </bottom>
    </border>
    <border>
      <left style="thin"/>
      <right style="thick"/>
      <top>
        <color indexed="63"/>
      </top>
      <bottom>
        <color indexed="63"/>
      </bottom>
    </border>
    <border>
      <left style="double"/>
      <right style="double"/>
      <top style="thin"/>
      <bottom>
        <color indexed="63"/>
      </bottom>
    </border>
    <border>
      <left style="thick"/>
      <right>
        <color indexed="63"/>
      </right>
      <top style="double"/>
      <bottom style="thin"/>
    </border>
    <border>
      <left>
        <color indexed="63"/>
      </left>
      <right style="thick"/>
      <top style="double"/>
      <bottom style="thin"/>
    </border>
    <border>
      <left style="thick"/>
      <right>
        <color indexed="63"/>
      </right>
      <top style="thin"/>
      <bottom style="thick"/>
    </border>
    <border>
      <left style="double"/>
      <right>
        <color indexed="63"/>
      </right>
      <top>
        <color indexed="63"/>
      </top>
      <bottom style="thick"/>
    </border>
    <border>
      <left style="double"/>
      <right style="thick"/>
      <top style="thick"/>
      <bottom style="thin"/>
    </border>
    <border>
      <left style="double"/>
      <right style="thick"/>
      <top style="thin"/>
      <bottom style="thin"/>
    </border>
    <border>
      <left style="double"/>
      <right style="thick"/>
      <top style="thin"/>
      <bottom style="thick"/>
    </border>
    <border>
      <left style="thick"/>
      <right>
        <color indexed="63"/>
      </right>
      <top style="thin"/>
      <bottom>
        <color indexed="63"/>
      </bottom>
    </border>
    <border>
      <left style="thin"/>
      <right>
        <color indexed="63"/>
      </right>
      <top style="thick"/>
      <bottom>
        <color indexed="63"/>
      </bottom>
    </border>
    <border>
      <left>
        <color indexed="63"/>
      </left>
      <right style="thin"/>
      <top style="thick"/>
      <bottom style="double"/>
    </border>
    <border>
      <left style="thin"/>
      <right style="thick"/>
      <top style="thick"/>
      <bottom style="double"/>
    </border>
    <border>
      <left style="thick"/>
      <right style="double"/>
      <top style="thick"/>
      <bottom>
        <color indexed="63"/>
      </bottom>
    </border>
    <border>
      <left style="thick"/>
      <right style="double"/>
      <top>
        <color indexed="63"/>
      </top>
      <bottom style="thick"/>
    </border>
    <border>
      <left style="double"/>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0">
    <xf numFmtId="0" fontId="0" fillId="0" borderId="0" xfId="0" applyAlignment="1">
      <alignment/>
    </xf>
    <xf numFmtId="0" fontId="4" fillId="0" borderId="0" xfId="0" applyFont="1" applyAlignment="1">
      <alignment/>
    </xf>
    <xf numFmtId="181" fontId="0" fillId="0" borderId="0" xfId="0" applyNumberFormat="1" applyAlignment="1">
      <alignment/>
    </xf>
    <xf numFmtId="0" fontId="0" fillId="0" borderId="0" xfId="0" applyBorder="1" applyAlignment="1">
      <alignment/>
    </xf>
    <xf numFmtId="173" fontId="0" fillId="0" borderId="0" xfId="0" applyNumberFormat="1" applyBorder="1" applyAlignment="1">
      <alignment/>
    </xf>
    <xf numFmtId="170" fontId="0" fillId="0" borderId="0" xfId="44" applyFont="1" applyBorder="1" applyAlignment="1">
      <alignment/>
    </xf>
    <xf numFmtId="172" fontId="0" fillId="0" borderId="0" xfId="44" applyNumberFormat="1" applyFont="1" applyBorder="1" applyAlignment="1">
      <alignment/>
    </xf>
    <xf numFmtId="1" fontId="0" fillId="0" borderId="0" xfId="0" applyNumberFormat="1" applyBorder="1" applyAlignment="1">
      <alignment/>
    </xf>
    <xf numFmtId="0" fontId="3" fillId="0" borderId="0" xfId="0" applyFont="1" applyBorder="1" applyAlignment="1">
      <alignment horizontal="center" vertical="top" wrapText="1"/>
    </xf>
    <xf numFmtId="0" fontId="0" fillId="33" borderId="10" xfId="0" applyFill="1" applyBorder="1" applyAlignment="1">
      <alignment/>
    </xf>
    <xf numFmtId="181" fontId="0" fillId="33" borderId="11" xfId="0" applyNumberFormat="1" applyFill="1" applyBorder="1" applyAlignment="1">
      <alignment/>
    </xf>
    <xf numFmtId="0" fontId="0" fillId="0" borderId="12" xfId="0" applyBorder="1" applyAlignment="1">
      <alignment/>
    </xf>
    <xf numFmtId="0" fontId="0" fillId="34" borderId="0" xfId="0" applyFill="1" applyBorder="1" applyAlignment="1">
      <alignment/>
    </xf>
    <xf numFmtId="186" fontId="0" fillId="0" borderId="0" xfId="0" applyNumberFormat="1" applyBorder="1" applyAlignment="1">
      <alignment/>
    </xf>
    <xf numFmtId="0" fontId="2" fillId="0" borderId="13" xfId="0" applyFont="1" applyBorder="1" applyAlignment="1">
      <alignment/>
    </xf>
    <xf numFmtId="0" fontId="0" fillId="33" borderId="0" xfId="0" applyFill="1" applyBorder="1" applyAlignment="1">
      <alignment/>
    </xf>
    <xf numFmtId="0" fontId="0" fillId="33" borderId="14" xfId="0" applyFill="1" applyBorder="1" applyAlignment="1">
      <alignment/>
    </xf>
    <xf numFmtId="172" fontId="0" fillId="33" borderId="0" xfId="44" applyNumberFormat="1" applyFont="1" applyFill="1" applyBorder="1" applyAlignment="1">
      <alignment/>
    </xf>
    <xf numFmtId="173" fontId="0" fillId="33" borderId="0" xfId="0" applyNumberFormat="1" applyFill="1" applyBorder="1" applyAlignment="1">
      <alignment/>
    </xf>
    <xf numFmtId="0" fontId="0" fillId="33" borderId="0" xfId="0" applyFill="1" applyAlignment="1">
      <alignment/>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13" xfId="0" applyFill="1" applyBorder="1" applyAlignment="1">
      <alignment horizontal="center" vertical="center"/>
    </xf>
    <xf numFmtId="170" fontId="0" fillId="33" borderId="14" xfId="44" applyFont="1" applyFill="1" applyBorder="1" applyAlignment="1">
      <alignment horizontal="center" vertical="center"/>
    </xf>
    <xf numFmtId="0" fontId="0" fillId="0" borderId="15" xfId="0" applyBorder="1" applyAlignment="1">
      <alignment/>
    </xf>
    <xf numFmtId="186" fontId="0" fillId="0" borderId="16" xfId="0" applyNumberFormat="1" applyBorder="1" applyAlignment="1">
      <alignment/>
    </xf>
    <xf numFmtId="173" fontId="0" fillId="0" borderId="15" xfId="0" applyNumberFormat="1" applyBorder="1" applyAlignment="1">
      <alignment/>
    </xf>
    <xf numFmtId="0" fontId="3" fillId="0" borderId="16" xfId="0" applyFont="1" applyBorder="1" applyAlignment="1">
      <alignment horizontal="center" vertical="top" wrapText="1"/>
    </xf>
    <xf numFmtId="172" fontId="0" fillId="0" borderId="15" xfId="44" applyNumberFormat="1" applyFont="1" applyBorder="1" applyAlignment="1">
      <alignment/>
    </xf>
    <xf numFmtId="170" fontId="0" fillId="33" borderId="14" xfId="44" applyFont="1" applyFill="1" applyBorder="1" applyAlignment="1">
      <alignment horizontal="center" vertical="center"/>
    </xf>
    <xf numFmtId="170" fontId="2" fillId="33" borderId="17" xfId="44" applyFont="1" applyFill="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4" fontId="0" fillId="0" borderId="0" xfId="0" applyNumberFormat="1" applyBorder="1" applyAlignment="1">
      <alignment/>
    </xf>
    <xf numFmtId="4" fontId="0" fillId="33" borderId="0" xfId="0" applyNumberFormat="1" applyFill="1" applyBorder="1" applyAlignment="1">
      <alignment/>
    </xf>
    <xf numFmtId="4" fontId="0" fillId="33" borderId="13" xfId="0" applyNumberFormat="1" applyFill="1" applyBorder="1" applyAlignment="1">
      <alignment/>
    </xf>
    <xf numFmtId="0" fontId="0" fillId="0" borderId="0" xfId="0" applyBorder="1" applyAlignment="1">
      <alignment horizontal="center" vertical="center"/>
    </xf>
    <xf numFmtId="0" fontId="0" fillId="33" borderId="11" xfId="0" applyFill="1" applyBorder="1" applyAlignment="1">
      <alignment/>
    </xf>
    <xf numFmtId="181" fontId="0" fillId="0" borderId="20" xfId="0" applyNumberFormat="1" applyBorder="1" applyAlignment="1" applyProtection="1">
      <alignment/>
      <protection locked="0"/>
    </xf>
    <xf numFmtId="0" fontId="0" fillId="33" borderId="21" xfId="0" applyFill="1" applyBorder="1" applyAlignment="1">
      <alignment/>
    </xf>
    <xf numFmtId="0" fontId="0" fillId="33" borderId="21" xfId="0" applyFont="1" applyFill="1" applyBorder="1" applyAlignment="1">
      <alignment/>
    </xf>
    <xf numFmtId="181" fontId="0" fillId="34" borderId="0" xfId="0" applyNumberFormat="1" applyFill="1" applyAlignment="1">
      <alignment/>
    </xf>
    <xf numFmtId="186" fontId="7" fillId="0" borderId="0" xfId="42" applyNumberFormat="1" applyFont="1" applyBorder="1" applyAlignment="1">
      <alignment/>
    </xf>
    <xf numFmtId="0" fontId="7" fillId="0" borderId="0" xfId="0" applyFont="1" applyAlignment="1">
      <alignment/>
    </xf>
    <xf numFmtId="0" fontId="0" fillId="33" borderId="22" xfId="0" applyFill="1" applyBorder="1" applyAlignment="1">
      <alignment/>
    </xf>
    <xf numFmtId="1" fontId="0" fillId="0" borderId="0" xfId="0" applyNumberFormat="1" applyAlignment="1">
      <alignment/>
    </xf>
    <xf numFmtId="0" fontId="0" fillId="33" borderId="23" xfId="0" applyFill="1" applyBorder="1" applyAlignment="1">
      <alignment/>
    </xf>
    <xf numFmtId="1" fontId="2" fillId="0" borderId="24" xfId="0" applyNumberFormat="1" applyFont="1" applyBorder="1" applyAlignment="1">
      <alignment/>
    </xf>
    <xf numFmtId="0" fontId="0" fillId="33" borderId="25" xfId="0" applyFill="1" applyBorder="1" applyAlignment="1">
      <alignment horizontal="center" vertical="center"/>
    </xf>
    <xf numFmtId="181" fontId="0" fillId="33" borderId="25" xfId="0" applyNumberFormat="1" applyFill="1" applyBorder="1" applyAlignment="1">
      <alignment horizontal="center" vertical="center"/>
    </xf>
    <xf numFmtId="0" fontId="0" fillId="33" borderId="26" xfId="0" applyFill="1" applyBorder="1" applyAlignment="1">
      <alignment horizontal="center" vertical="center"/>
    </xf>
    <xf numFmtId="181" fontId="0" fillId="33" borderId="26" xfId="0" applyNumberForma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181" fontId="0" fillId="33" borderId="11" xfId="0" applyNumberFormat="1" applyFill="1" applyBorder="1" applyAlignment="1">
      <alignment horizontal="center" vertical="center"/>
    </xf>
    <xf numFmtId="181" fontId="0" fillId="33" borderId="29" xfId="0" applyNumberFormat="1" applyFill="1" applyBorder="1" applyAlignment="1">
      <alignment horizontal="center" vertical="center"/>
    </xf>
    <xf numFmtId="0" fontId="0" fillId="33" borderId="23" xfId="0" applyFill="1" applyBorder="1" applyAlignment="1">
      <alignment horizontal="center" vertical="center"/>
    </xf>
    <xf numFmtId="0" fontId="0" fillId="33" borderId="30" xfId="0" applyFill="1" applyBorder="1" applyAlignment="1">
      <alignment/>
    </xf>
    <xf numFmtId="1" fontId="0" fillId="33" borderId="22" xfId="0" applyNumberFormat="1" applyFill="1" applyBorder="1" applyAlignment="1">
      <alignment/>
    </xf>
    <xf numFmtId="0" fontId="0" fillId="33" borderId="31" xfId="0" applyFill="1" applyBorder="1" applyAlignment="1">
      <alignment horizontal="center" vertical="center"/>
    </xf>
    <xf numFmtId="183" fontId="0" fillId="33" borderId="31" xfId="0" applyNumberFormat="1" applyFill="1" applyBorder="1" applyAlignment="1">
      <alignment horizontal="center" vertical="center"/>
    </xf>
    <xf numFmtId="181" fontId="0" fillId="33" borderId="31" xfId="0" applyNumberFormat="1" applyFill="1" applyBorder="1" applyAlignment="1">
      <alignment horizontal="center" vertical="center"/>
    </xf>
    <xf numFmtId="1" fontId="2" fillId="33" borderId="32" xfId="0" applyNumberFormat="1" applyFont="1" applyFill="1" applyBorder="1" applyAlignment="1">
      <alignment horizontal="center" vertical="center" wrapText="1"/>
    </xf>
    <xf numFmtId="0" fontId="0" fillId="33" borderId="12" xfId="0" applyFill="1" applyBorder="1" applyAlignment="1">
      <alignment/>
    </xf>
    <xf numFmtId="0" fontId="0" fillId="33" borderId="33" xfId="0" applyFill="1" applyBorder="1" applyAlignment="1">
      <alignment/>
    </xf>
    <xf numFmtId="0" fontId="2" fillId="33" borderId="34" xfId="0" applyFont="1" applyFill="1" applyBorder="1" applyAlignment="1">
      <alignment/>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2" fillId="33" borderId="37" xfId="0" applyFont="1" applyFill="1" applyBorder="1" applyAlignment="1">
      <alignment/>
    </xf>
    <xf numFmtId="0" fontId="0" fillId="33" borderId="38" xfId="0" applyFill="1" applyBorder="1" applyAlignment="1">
      <alignment/>
    </xf>
    <xf numFmtId="181" fontId="0" fillId="33" borderId="38" xfId="0" applyNumberFormat="1" applyFill="1" applyBorder="1" applyAlignment="1">
      <alignment/>
    </xf>
    <xf numFmtId="181" fontId="0" fillId="33" borderId="39" xfId="0" applyNumberFormat="1" applyFill="1" applyBorder="1" applyAlignment="1">
      <alignment/>
    </xf>
    <xf numFmtId="0" fontId="0" fillId="33" borderId="40" xfId="0" applyFill="1" applyBorder="1" applyAlignment="1">
      <alignment/>
    </xf>
    <xf numFmtId="0" fontId="0" fillId="33" borderId="41" xfId="0" applyFill="1" applyBorder="1" applyAlignment="1">
      <alignment/>
    </xf>
    <xf numFmtId="1" fontId="0" fillId="33" borderId="42" xfId="0" applyNumberFormat="1" applyFill="1" applyBorder="1" applyAlignment="1">
      <alignment/>
    </xf>
    <xf numFmtId="1" fontId="0" fillId="0" borderId="20" xfId="0" applyNumberFormat="1" applyBorder="1" applyAlignment="1" applyProtection="1">
      <alignment/>
      <protection locked="0"/>
    </xf>
    <xf numFmtId="1" fontId="0" fillId="0" borderId="35" xfId="0" applyNumberFormat="1" applyBorder="1" applyAlignment="1" applyProtection="1">
      <alignment/>
      <protection locked="0"/>
    </xf>
    <xf numFmtId="1" fontId="0" fillId="0" borderId="18" xfId="0" applyNumberFormat="1" applyBorder="1" applyAlignment="1" applyProtection="1">
      <alignment/>
      <protection locked="0"/>
    </xf>
    <xf numFmtId="1" fontId="0" fillId="33" borderId="41" xfId="0" applyNumberFormat="1" applyFill="1" applyBorder="1" applyAlignment="1">
      <alignment/>
    </xf>
    <xf numFmtId="1" fontId="2" fillId="0" borderId="37" xfId="0" applyNumberFormat="1" applyFont="1" applyBorder="1" applyAlignment="1">
      <alignment/>
    </xf>
    <xf numFmtId="1" fontId="0" fillId="34" borderId="0" xfId="0" applyNumberFormat="1" applyFill="1" applyAlignment="1">
      <alignment/>
    </xf>
    <xf numFmtId="1" fontId="0" fillId="0" borderId="43" xfId="0" applyNumberFormat="1" applyBorder="1" applyAlignment="1">
      <alignment/>
    </xf>
    <xf numFmtId="1" fontId="0" fillId="0" borderId="11" xfId="0" applyNumberFormat="1" applyBorder="1" applyAlignment="1">
      <alignment/>
    </xf>
    <xf numFmtId="1" fontId="0" fillId="0" borderId="44" xfId="0" applyNumberFormat="1" applyBorder="1" applyAlignment="1">
      <alignment/>
    </xf>
    <xf numFmtId="1" fontId="2" fillId="0" borderId="38" xfId="0" applyNumberFormat="1" applyFont="1" applyBorder="1" applyAlignment="1">
      <alignment/>
    </xf>
    <xf numFmtId="1" fontId="0" fillId="0" borderId="45" xfId="0" applyNumberFormat="1" applyBorder="1" applyAlignment="1">
      <alignment/>
    </xf>
    <xf numFmtId="1" fontId="0" fillId="0" borderId="46" xfId="0" applyNumberFormat="1" applyBorder="1" applyAlignment="1">
      <alignment/>
    </xf>
    <xf numFmtId="1" fontId="0" fillId="0" borderId="47" xfId="0" applyNumberFormat="1" applyBorder="1" applyAlignment="1">
      <alignment/>
    </xf>
    <xf numFmtId="1" fontId="2" fillId="0" borderId="48" xfId="0" applyNumberFormat="1" applyFont="1" applyBorder="1" applyAlignment="1">
      <alignment/>
    </xf>
    <xf numFmtId="189" fontId="0" fillId="0" borderId="0" xfId="0" applyNumberFormat="1" applyAlignment="1">
      <alignment/>
    </xf>
    <xf numFmtId="189" fontId="0" fillId="33" borderId="22" xfId="0" applyNumberFormat="1" applyFill="1" applyBorder="1" applyAlignment="1">
      <alignment/>
    </xf>
    <xf numFmtId="189" fontId="0" fillId="33" borderId="41" xfId="0" applyNumberFormat="1" applyFill="1" applyBorder="1" applyAlignment="1">
      <alignment/>
    </xf>
    <xf numFmtId="189" fontId="0" fillId="0" borderId="49" xfId="0" applyNumberFormat="1" applyBorder="1" applyAlignment="1">
      <alignment/>
    </xf>
    <xf numFmtId="181" fontId="0" fillId="33" borderId="22" xfId="0" applyNumberFormat="1" applyFill="1" applyBorder="1" applyAlignment="1">
      <alignment/>
    </xf>
    <xf numFmtId="181" fontId="0" fillId="0" borderId="13" xfId="0" applyNumberFormat="1" applyBorder="1" applyAlignment="1" applyProtection="1">
      <alignment/>
      <protection locked="0"/>
    </xf>
    <xf numFmtId="181" fontId="0" fillId="33" borderId="41" xfId="0" applyNumberFormat="1" applyFill="1" applyBorder="1" applyAlignment="1">
      <alignment/>
    </xf>
    <xf numFmtId="1" fontId="2" fillId="0" borderId="50" xfId="0" applyNumberFormat="1" applyFont="1" applyBorder="1" applyAlignment="1">
      <alignment/>
    </xf>
    <xf numFmtId="0" fontId="0" fillId="34" borderId="0" xfId="0" applyFill="1" applyAlignment="1">
      <alignment/>
    </xf>
    <xf numFmtId="189" fontId="0" fillId="34" borderId="0" xfId="0" applyNumberFormat="1" applyFill="1" applyAlignment="1">
      <alignment/>
    </xf>
    <xf numFmtId="0" fontId="7" fillId="34" borderId="0" xfId="0" applyFont="1" applyFill="1" applyAlignment="1">
      <alignment/>
    </xf>
    <xf numFmtId="186" fontId="7" fillId="34" borderId="0" xfId="42" applyNumberFormat="1" applyFont="1" applyFill="1" applyBorder="1" applyAlignment="1">
      <alignment/>
    </xf>
    <xf numFmtId="0" fontId="7" fillId="0" borderId="0" xfId="0" applyFont="1" applyAlignment="1">
      <alignment horizontal="center" vertical="center"/>
    </xf>
    <xf numFmtId="0" fontId="0" fillId="33" borderId="12" xfId="0" applyFill="1" applyBorder="1" applyAlignment="1">
      <alignment horizontal="center" vertical="center"/>
    </xf>
    <xf numFmtId="0" fontId="0" fillId="33" borderId="33" xfId="0" applyFill="1" applyBorder="1" applyAlignment="1">
      <alignment horizontal="center" vertical="center"/>
    </xf>
    <xf numFmtId="0" fontId="2" fillId="33" borderId="31" xfId="0" applyFont="1" applyFill="1" applyBorder="1" applyAlignment="1">
      <alignment horizontal="center" vertical="center"/>
    </xf>
    <xf numFmtId="0" fontId="2" fillId="33" borderId="0" xfId="0" applyFont="1" applyFill="1" applyBorder="1" applyAlignment="1">
      <alignment/>
    </xf>
    <xf numFmtId="0" fontId="0" fillId="33" borderId="0" xfId="0" applyFill="1" applyBorder="1" applyAlignment="1">
      <alignment/>
    </xf>
    <xf numFmtId="0" fontId="0" fillId="33" borderId="51" xfId="0" applyFill="1" applyBorder="1" applyAlignment="1">
      <alignment/>
    </xf>
    <xf numFmtId="0" fontId="0" fillId="33" borderId="52" xfId="0" applyFill="1" applyBorder="1" applyAlignment="1">
      <alignment/>
    </xf>
    <xf numFmtId="0" fontId="16" fillId="35" borderId="0" xfId="0" applyFont="1" applyFill="1" applyBorder="1" applyAlignment="1">
      <alignment horizontal="center" vertical="center" wrapText="1"/>
    </xf>
    <xf numFmtId="0" fontId="2" fillId="33" borderId="53" xfId="0" applyFont="1" applyFill="1" applyBorder="1" applyAlignment="1">
      <alignment/>
    </xf>
    <xf numFmtId="0" fontId="0" fillId="33" borderId="53" xfId="0" applyFill="1" applyBorder="1" applyAlignment="1">
      <alignment/>
    </xf>
    <xf numFmtId="0" fontId="16" fillId="35" borderId="53" xfId="0" applyFont="1" applyFill="1" applyBorder="1" applyAlignment="1">
      <alignment horizontal="center" vertical="center" wrapText="1"/>
    </xf>
    <xf numFmtId="181" fontId="2" fillId="34" borderId="50" xfId="0" applyNumberFormat="1" applyFont="1" applyFill="1" applyBorder="1" applyAlignment="1">
      <alignment/>
    </xf>
    <xf numFmtId="1" fontId="0" fillId="33" borderId="0" xfId="0" applyNumberFormat="1" applyFill="1" applyBorder="1" applyAlignment="1">
      <alignment/>
    </xf>
    <xf numFmtId="189" fontId="0" fillId="0" borderId="54" xfId="0" applyNumberFormat="1" applyBorder="1" applyAlignment="1">
      <alignment/>
    </xf>
    <xf numFmtId="189" fontId="0" fillId="0" borderId="55" xfId="0" applyNumberFormat="1" applyBorder="1" applyAlignment="1">
      <alignment/>
    </xf>
    <xf numFmtId="189" fontId="0" fillId="0" borderId="56" xfId="0" applyNumberFormat="1" applyBorder="1" applyAlignment="1">
      <alignment/>
    </xf>
    <xf numFmtId="1" fontId="2" fillId="33" borderId="57" xfId="0" applyNumberFormat="1" applyFont="1" applyFill="1" applyBorder="1" applyAlignment="1">
      <alignment horizontal="center" vertical="center"/>
    </xf>
    <xf numFmtId="1" fontId="2" fillId="33" borderId="51" xfId="0" applyNumberFormat="1" applyFont="1" applyFill="1" applyBorder="1" applyAlignment="1">
      <alignment horizontal="center" vertical="center"/>
    </xf>
    <xf numFmtId="1" fontId="2" fillId="33" borderId="58" xfId="0" applyNumberFormat="1" applyFont="1" applyFill="1" applyBorder="1" applyAlignment="1">
      <alignment horizontal="center" vertical="center"/>
    </xf>
    <xf numFmtId="1" fontId="2" fillId="33" borderId="59" xfId="0" applyNumberFormat="1" applyFont="1" applyFill="1" applyBorder="1" applyAlignment="1">
      <alignment horizontal="center" vertical="center"/>
    </xf>
    <xf numFmtId="1" fontId="2" fillId="33" borderId="60" xfId="0" applyNumberFormat="1" applyFont="1" applyFill="1" applyBorder="1" applyAlignment="1">
      <alignment horizontal="center" vertical="center"/>
    </xf>
    <xf numFmtId="0" fontId="0" fillId="33" borderId="22" xfId="0" applyFill="1" applyBorder="1" applyAlignment="1">
      <alignment horizontal="center" vertical="center" wrapText="1"/>
    </xf>
    <xf numFmtId="1" fontId="0" fillId="33" borderId="0" xfId="0" applyNumberFormat="1" applyFill="1" applyBorder="1" applyAlignment="1">
      <alignment/>
    </xf>
    <xf numFmtId="1" fontId="0" fillId="33" borderId="61" xfId="0" applyNumberFormat="1" applyFill="1" applyBorder="1" applyAlignment="1">
      <alignment/>
    </xf>
    <xf numFmtId="1" fontId="0" fillId="33" borderId="62" xfId="0" applyNumberFormat="1" applyFill="1" applyBorder="1" applyAlignment="1">
      <alignment/>
    </xf>
    <xf numFmtId="1" fontId="0" fillId="33" borderId="51" xfId="0" applyNumberFormat="1" applyFill="1" applyBorder="1" applyAlignment="1">
      <alignment/>
    </xf>
    <xf numFmtId="1" fontId="2" fillId="33" borderId="63" xfId="0" applyNumberFormat="1" applyFont="1" applyFill="1" applyBorder="1" applyAlignment="1">
      <alignment/>
    </xf>
    <xf numFmtId="1" fontId="0" fillId="0" borderId="64" xfId="0" applyNumberFormat="1" applyBorder="1" applyAlignment="1">
      <alignment/>
    </xf>
    <xf numFmtId="1" fontId="0" fillId="33" borderId="65" xfId="0" applyNumberFormat="1" applyFill="1" applyBorder="1" applyAlignment="1">
      <alignment/>
    </xf>
    <xf numFmtId="0" fontId="2" fillId="34" borderId="0" xfId="0" applyFont="1" applyFill="1" applyAlignment="1">
      <alignment/>
    </xf>
    <xf numFmtId="1" fontId="0" fillId="34" borderId="0" xfId="0" applyNumberFormat="1" applyFill="1" applyBorder="1" applyAlignment="1">
      <alignment/>
    </xf>
    <xf numFmtId="1" fontId="2" fillId="33" borderId="53" xfId="0" applyNumberFormat="1" applyFont="1" applyFill="1" applyBorder="1" applyAlignment="1">
      <alignment horizontal="center" vertical="center"/>
    </xf>
    <xf numFmtId="181" fontId="2" fillId="0" borderId="66" xfId="0" applyNumberFormat="1" applyFont="1" applyBorder="1" applyAlignment="1">
      <alignment horizontal="center" vertical="center" wrapText="1"/>
    </xf>
    <xf numFmtId="0" fontId="0" fillId="33" borderId="67" xfId="0" applyFill="1" applyBorder="1" applyAlignment="1">
      <alignment horizontal="center" vertical="center"/>
    </xf>
    <xf numFmtId="0" fontId="2" fillId="33" borderId="25" xfId="0" applyFont="1" applyFill="1" applyBorder="1" applyAlignment="1">
      <alignment horizontal="center" vertical="center"/>
    </xf>
    <xf numFmtId="1" fontId="2" fillId="33" borderId="68" xfId="0" applyNumberFormat="1" applyFont="1" applyFill="1" applyBorder="1" applyAlignment="1">
      <alignment horizontal="center" vertical="center"/>
    </xf>
    <xf numFmtId="1" fontId="2" fillId="33" borderId="69" xfId="0" applyNumberFormat="1" applyFont="1" applyFill="1" applyBorder="1" applyAlignment="1">
      <alignment horizontal="center" vertical="center"/>
    </xf>
    <xf numFmtId="181" fontId="2" fillId="33" borderId="69" xfId="0" applyNumberFormat="1" applyFont="1" applyFill="1" applyBorder="1" applyAlignment="1">
      <alignment horizontal="center" vertical="center"/>
    </xf>
    <xf numFmtId="181" fontId="2" fillId="33" borderId="70" xfId="0" applyNumberFormat="1" applyFont="1" applyFill="1" applyBorder="1" applyAlignment="1">
      <alignment horizontal="center" vertical="center"/>
    </xf>
    <xf numFmtId="1" fontId="0" fillId="0" borderId="0" xfId="0" applyNumberFormat="1" applyAlignment="1">
      <alignment horizontal="center" vertical="center"/>
    </xf>
    <xf numFmtId="181" fontId="0" fillId="0" borderId="0" xfId="0" applyNumberFormat="1" applyBorder="1" applyAlignment="1">
      <alignment/>
    </xf>
    <xf numFmtId="189" fontId="0" fillId="0" borderId="0" xfId="0" applyNumberFormat="1" applyBorder="1" applyAlignment="1">
      <alignment/>
    </xf>
    <xf numFmtId="0" fontId="7" fillId="35" borderId="71" xfId="0" applyFont="1" applyFill="1" applyBorder="1" applyAlignment="1">
      <alignment/>
    </xf>
    <xf numFmtId="0" fontId="7" fillId="35" borderId="72" xfId="0" applyFont="1" applyFill="1" applyBorder="1" applyAlignment="1">
      <alignment/>
    </xf>
    <xf numFmtId="0" fontId="7" fillId="35" borderId="73" xfId="0" applyFont="1" applyFill="1" applyBorder="1" applyAlignment="1">
      <alignment/>
    </xf>
    <xf numFmtId="3" fontId="0" fillId="0" borderId="0" xfId="0" applyNumberFormat="1" applyAlignment="1">
      <alignment/>
    </xf>
    <xf numFmtId="3" fontId="2" fillId="33" borderId="57" xfId="0" applyNumberFormat="1" applyFont="1" applyFill="1" applyBorder="1" applyAlignment="1">
      <alignment horizontal="center" vertical="center"/>
    </xf>
    <xf numFmtId="3" fontId="2" fillId="0" borderId="24" xfId="0" applyNumberFormat="1" applyFont="1" applyBorder="1" applyAlignment="1">
      <alignment/>
    </xf>
    <xf numFmtId="3" fontId="8" fillId="35" borderId="74" xfId="0" applyNumberFormat="1" applyFont="1" applyFill="1" applyBorder="1" applyAlignment="1">
      <alignment horizontal="center" vertical="center"/>
    </xf>
    <xf numFmtId="3" fontId="8" fillId="35" borderId="75" xfId="0" applyNumberFormat="1" applyFont="1" applyFill="1" applyBorder="1" applyAlignment="1">
      <alignment horizontal="center" vertical="center"/>
    </xf>
    <xf numFmtId="3" fontId="8" fillId="35" borderId="76" xfId="0" applyNumberFormat="1" applyFont="1" applyFill="1" applyBorder="1" applyAlignment="1">
      <alignment horizontal="center" vertical="center"/>
    </xf>
    <xf numFmtId="3" fontId="0" fillId="0" borderId="45" xfId="0" applyNumberFormat="1" applyBorder="1" applyAlignment="1">
      <alignment/>
    </xf>
    <xf numFmtId="1" fontId="2" fillId="34" borderId="0" xfId="0" applyNumberFormat="1" applyFont="1" applyFill="1" applyBorder="1" applyAlignment="1">
      <alignment horizontal="center" vertical="center"/>
    </xf>
    <xf numFmtId="3" fontId="2" fillId="33" borderId="77" xfId="0" applyNumberFormat="1" applyFont="1" applyFill="1" applyBorder="1" applyAlignment="1">
      <alignment horizontal="center" vertical="center"/>
    </xf>
    <xf numFmtId="0" fontId="2" fillId="33" borderId="78" xfId="0" applyFont="1" applyFill="1" applyBorder="1" applyAlignment="1">
      <alignment horizontal="center" vertical="center"/>
    </xf>
    <xf numFmtId="0" fontId="0" fillId="0" borderId="78" xfId="0" applyBorder="1" applyAlignment="1">
      <alignment/>
    </xf>
    <xf numFmtId="0" fontId="0" fillId="33" borderId="78" xfId="0" applyFill="1" applyBorder="1" applyAlignment="1">
      <alignment horizontal="center" vertical="center"/>
    </xf>
    <xf numFmtId="170" fontId="0" fillId="33" borderId="11" xfId="44" applyFont="1" applyFill="1" applyBorder="1" applyAlignment="1">
      <alignment horizontal="center" vertical="center"/>
    </xf>
    <xf numFmtId="172" fontId="0" fillId="0" borderId="11" xfId="44" applyNumberFormat="1" applyFont="1" applyBorder="1" applyAlignment="1">
      <alignment/>
    </xf>
    <xf numFmtId="173" fontId="0" fillId="0" borderId="11" xfId="0" applyNumberFormat="1" applyBorder="1" applyAlignment="1">
      <alignment/>
    </xf>
    <xf numFmtId="186" fontId="0" fillId="0" borderId="11" xfId="0" applyNumberFormat="1" applyBorder="1" applyAlignment="1">
      <alignment/>
    </xf>
    <xf numFmtId="0" fontId="0" fillId="33" borderId="11" xfId="0" applyFill="1" applyBorder="1" applyAlignment="1">
      <alignment horizontal="center" vertical="center"/>
    </xf>
    <xf numFmtId="0" fontId="0" fillId="33" borderId="11" xfId="0" applyFont="1" applyFill="1" applyBorder="1" applyAlignment="1">
      <alignment horizontal="center" vertical="center"/>
    </xf>
    <xf numFmtId="172" fontId="2" fillId="0" borderId="11" xfId="44" applyNumberFormat="1" applyFont="1" applyBorder="1" applyAlignment="1">
      <alignment/>
    </xf>
    <xf numFmtId="175" fontId="0" fillId="0" borderId="11" xfId="0" applyNumberFormat="1" applyBorder="1" applyAlignment="1">
      <alignment/>
    </xf>
    <xf numFmtId="172" fontId="0" fillId="0" borderId="11" xfId="44" applyNumberFormat="1" applyFont="1" applyBorder="1" applyAlignment="1">
      <alignment/>
    </xf>
    <xf numFmtId="176" fontId="0" fillId="0" borderId="11" xfId="44" applyNumberFormat="1" applyFont="1" applyBorder="1" applyAlignment="1">
      <alignment/>
    </xf>
    <xf numFmtId="177" fontId="0" fillId="0" borderId="11" xfId="44" applyNumberFormat="1" applyFont="1" applyBorder="1" applyAlignment="1">
      <alignment/>
    </xf>
    <xf numFmtId="178" fontId="0" fillId="0" borderId="11" xfId="44" applyNumberFormat="1" applyFont="1" applyBorder="1" applyAlignment="1">
      <alignment/>
    </xf>
    <xf numFmtId="178" fontId="0" fillId="0" borderId="11" xfId="0" applyNumberFormat="1" applyBorder="1" applyAlignment="1">
      <alignment/>
    </xf>
    <xf numFmtId="179" fontId="0" fillId="0" borderId="11" xfId="44" applyNumberFormat="1" applyFont="1" applyBorder="1" applyAlignment="1">
      <alignment/>
    </xf>
    <xf numFmtId="0" fontId="0" fillId="33" borderId="11" xfId="0" applyFill="1" applyBorder="1" applyAlignment="1">
      <alignment horizontal="center" vertical="center" wrapText="1"/>
    </xf>
    <xf numFmtId="170" fontId="0" fillId="33" borderId="44" xfId="44" applyFont="1" applyFill="1" applyBorder="1" applyAlignment="1">
      <alignment horizontal="center" vertical="center"/>
    </xf>
    <xf numFmtId="177" fontId="0" fillId="0" borderId="44" xfId="44" applyNumberFormat="1" applyFont="1" applyBorder="1" applyAlignment="1">
      <alignment/>
    </xf>
    <xf numFmtId="186" fontId="0" fillId="0" borderId="44" xfId="0" applyNumberFormat="1" applyBorder="1" applyAlignment="1">
      <alignment/>
    </xf>
    <xf numFmtId="0" fontId="0" fillId="33" borderId="44" xfId="0" applyFill="1" applyBorder="1" applyAlignment="1">
      <alignment horizontal="center" vertical="center"/>
    </xf>
    <xf numFmtId="0" fontId="0" fillId="33" borderId="44" xfId="0" applyFont="1" applyFill="1" applyBorder="1" applyAlignment="1">
      <alignment horizontal="center" vertical="center"/>
    </xf>
    <xf numFmtId="170" fontId="2" fillId="33" borderId="23" xfId="44" applyFont="1" applyFill="1" applyBorder="1" applyAlignment="1">
      <alignment horizontal="center" vertical="center"/>
    </xf>
    <xf numFmtId="172" fontId="0" fillId="0" borderId="23" xfId="44" applyNumberFormat="1" applyFont="1" applyBorder="1" applyAlignment="1">
      <alignment/>
    </xf>
    <xf numFmtId="173" fontId="0" fillId="0" borderId="23" xfId="0" applyNumberFormat="1" applyBorder="1" applyAlignment="1">
      <alignment/>
    </xf>
    <xf numFmtId="0" fontId="0" fillId="0" borderId="23" xfId="0" applyBorder="1" applyAlignment="1">
      <alignment/>
    </xf>
    <xf numFmtId="0" fontId="0" fillId="33" borderId="79" xfId="0" applyFill="1" applyBorder="1" applyAlignment="1">
      <alignment horizontal="center" vertical="center"/>
    </xf>
    <xf numFmtId="0" fontId="0" fillId="33" borderId="23"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0" borderId="12" xfId="0" applyFont="1" applyBorder="1" applyAlignment="1">
      <alignment horizontal="center" vertical="top" wrapText="1"/>
    </xf>
    <xf numFmtId="186" fontId="0" fillId="0" borderId="12" xfId="0" applyNumberFormat="1" applyBorder="1" applyAlignment="1">
      <alignment/>
    </xf>
    <xf numFmtId="0" fontId="0" fillId="33" borderId="12" xfId="0" applyFont="1" applyFill="1" applyBorder="1" applyAlignment="1">
      <alignment horizontal="center" vertical="center"/>
    </xf>
    <xf numFmtId="0" fontId="3" fillId="33" borderId="33" xfId="0" applyFont="1" applyFill="1" applyBorder="1" applyAlignment="1">
      <alignment horizontal="center" vertical="center" wrapText="1"/>
    </xf>
    <xf numFmtId="0" fontId="3" fillId="0" borderId="33" xfId="0" applyFont="1" applyBorder="1" applyAlignment="1">
      <alignment horizontal="center" vertical="top" wrapText="1"/>
    </xf>
    <xf numFmtId="186" fontId="0" fillId="0" borderId="33" xfId="0" applyNumberFormat="1" applyBorder="1" applyAlignment="1">
      <alignment/>
    </xf>
    <xf numFmtId="0" fontId="0" fillId="33" borderId="33" xfId="0" applyFont="1" applyFill="1" applyBorder="1" applyAlignment="1">
      <alignment horizontal="center" vertical="center"/>
    </xf>
    <xf numFmtId="0" fontId="0" fillId="0" borderId="33" xfId="0" applyBorder="1" applyAlignment="1">
      <alignment/>
    </xf>
    <xf numFmtId="170" fontId="2" fillId="33" borderId="80" xfId="44" applyFont="1" applyFill="1" applyBorder="1" applyAlignment="1">
      <alignment horizontal="center" vertical="center"/>
    </xf>
    <xf numFmtId="170" fontId="0" fillId="33" borderId="81" xfId="44" applyFont="1" applyFill="1" applyBorder="1" applyAlignment="1">
      <alignment horizontal="center" vertical="center"/>
    </xf>
    <xf numFmtId="172" fontId="0" fillId="0" borderId="12" xfId="44" applyNumberFormat="1" applyFont="1" applyBorder="1" applyAlignment="1">
      <alignment/>
    </xf>
    <xf numFmtId="173" fontId="0" fillId="0" borderId="12" xfId="0" applyNumberFormat="1" applyBorder="1" applyAlignment="1">
      <alignment/>
    </xf>
    <xf numFmtId="179" fontId="0" fillId="0" borderId="12" xfId="44" applyNumberFormat="1" applyFont="1" applyBorder="1" applyAlignment="1">
      <alignment/>
    </xf>
    <xf numFmtId="180" fontId="0" fillId="0" borderId="12" xfId="0" applyNumberFormat="1" applyBorder="1" applyAlignment="1">
      <alignment/>
    </xf>
    <xf numFmtId="170" fontId="0" fillId="33" borderId="82" xfId="44" applyFont="1" applyFill="1" applyBorder="1" applyAlignment="1">
      <alignment horizontal="center" vertical="center"/>
    </xf>
    <xf numFmtId="172" fontId="0" fillId="0" borderId="33" xfId="44" applyNumberFormat="1" applyFont="1" applyBorder="1" applyAlignment="1">
      <alignment/>
    </xf>
    <xf numFmtId="0" fontId="0" fillId="0" borderId="83" xfId="0" applyBorder="1" applyAlignment="1">
      <alignment/>
    </xf>
    <xf numFmtId="173" fontId="0" fillId="0" borderId="33" xfId="0" applyNumberFormat="1" applyBorder="1" applyAlignment="1">
      <alignment/>
    </xf>
    <xf numFmtId="0" fontId="0" fillId="0" borderId="84" xfId="0" applyBorder="1" applyAlignment="1">
      <alignment/>
    </xf>
    <xf numFmtId="170" fontId="2" fillId="33" borderId="85" xfId="44" applyFont="1" applyFill="1" applyBorder="1" applyAlignment="1">
      <alignment horizontal="center" vertical="center"/>
    </xf>
    <xf numFmtId="0" fontId="2" fillId="33" borderId="86" xfId="0" applyFont="1" applyFill="1" applyBorder="1" applyAlignment="1">
      <alignment horizontal="center" vertical="center" wrapText="1"/>
    </xf>
    <xf numFmtId="0" fontId="2" fillId="33" borderId="86" xfId="0" applyFont="1" applyFill="1" applyBorder="1" applyAlignment="1">
      <alignment horizontal="center" vertical="center"/>
    </xf>
    <xf numFmtId="172" fontId="2" fillId="33" borderId="87" xfId="0" applyNumberFormat="1" applyFont="1" applyFill="1" applyBorder="1" applyAlignment="1">
      <alignment horizontal="center" vertical="center" wrapText="1"/>
    </xf>
    <xf numFmtId="173" fontId="2" fillId="33" borderId="87" xfId="0" applyNumberFormat="1" applyFont="1" applyFill="1" applyBorder="1" applyAlignment="1">
      <alignment horizontal="center" vertical="center" wrapText="1"/>
    </xf>
    <xf numFmtId="0" fontId="2" fillId="33" borderId="87" xfId="0" applyFont="1" applyFill="1" applyBorder="1" applyAlignment="1">
      <alignment horizontal="center" vertical="center" wrapText="1"/>
    </xf>
    <xf numFmtId="0" fontId="2" fillId="33" borderId="87" xfId="0" applyFont="1" applyFill="1" applyBorder="1" applyAlignment="1">
      <alignment horizontal="center" vertical="center"/>
    </xf>
    <xf numFmtId="172" fontId="2" fillId="33" borderId="88" xfId="0" applyNumberFormat="1" applyFont="1" applyFill="1" applyBorder="1" applyAlignment="1">
      <alignment horizontal="center" vertical="center" wrapText="1"/>
    </xf>
    <xf numFmtId="173" fontId="2" fillId="33" borderId="89" xfId="0" applyNumberFormat="1" applyFont="1" applyFill="1" applyBorder="1" applyAlignment="1">
      <alignment horizontal="center" vertical="center" wrapText="1"/>
    </xf>
    <xf numFmtId="0" fontId="2" fillId="33" borderId="89" xfId="0" applyFont="1" applyFill="1" applyBorder="1" applyAlignment="1">
      <alignment horizontal="center" vertical="center" wrapText="1"/>
    </xf>
    <xf numFmtId="0" fontId="2" fillId="33" borderId="89" xfId="0" applyFont="1" applyFill="1" applyBorder="1" applyAlignment="1">
      <alignment horizontal="center" vertical="center"/>
    </xf>
    <xf numFmtId="4" fontId="0" fillId="0" borderId="0" xfId="0" applyNumberFormat="1" applyAlignment="1">
      <alignment/>
    </xf>
    <xf numFmtId="3" fontId="2" fillId="33" borderId="89" xfId="0" applyNumberFormat="1" applyFont="1" applyFill="1" applyBorder="1" applyAlignment="1">
      <alignment horizontal="center" vertical="center" wrapText="1"/>
    </xf>
    <xf numFmtId="3" fontId="0" fillId="0" borderId="11" xfId="0" applyNumberFormat="1" applyBorder="1" applyAlignment="1">
      <alignment/>
    </xf>
    <xf numFmtId="3" fontId="0" fillId="0" borderId="90" xfId="0" applyNumberFormat="1" applyBorder="1" applyAlignment="1">
      <alignment/>
    </xf>
    <xf numFmtId="3" fontId="0" fillId="0" borderId="0" xfId="0" applyNumberFormat="1" applyBorder="1" applyAlignment="1">
      <alignment/>
    </xf>
    <xf numFmtId="3" fontId="2" fillId="33" borderId="91" xfId="0" applyNumberFormat="1" applyFont="1" applyFill="1" applyBorder="1" applyAlignment="1">
      <alignment horizontal="center" vertical="center" wrapText="1"/>
    </xf>
    <xf numFmtId="3" fontId="0" fillId="0" borderId="92" xfId="0" applyNumberFormat="1" applyBorder="1" applyAlignment="1">
      <alignment/>
    </xf>
    <xf numFmtId="0" fontId="0" fillId="33" borderId="15" xfId="0" applyFill="1" applyBorder="1" applyAlignment="1">
      <alignment/>
    </xf>
    <xf numFmtId="3" fontId="2" fillId="33" borderId="87" xfId="0" applyNumberFormat="1" applyFont="1" applyFill="1" applyBorder="1" applyAlignment="1">
      <alignment horizontal="center" vertical="center" wrapText="1"/>
    </xf>
    <xf numFmtId="3" fontId="2" fillId="33" borderId="93" xfId="0" applyNumberFormat="1" applyFont="1" applyFill="1" applyBorder="1" applyAlignment="1">
      <alignment horizontal="center" vertical="center" wrapText="1"/>
    </xf>
    <xf numFmtId="3" fontId="0" fillId="0" borderId="78" xfId="0" applyNumberFormat="1" applyBorder="1" applyAlignment="1">
      <alignment/>
    </xf>
    <xf numFmtId="3" fontId="0" fillId="0" borderId="64" xfId="0" applyNumberFormat="1" applyBorder="1" applyAlignment="1">
      <alignment/>
    </xf>
    <xf numFmtId="172" fontId="0" fillId="0" borderId="94" xfId="44" applyNumberFormat="1" applyFont="1" applyBorder="1" applyAlignment="1">
      <alignment/>
    </xf>
    <xf numFmtId="186" fontId="0" fillId="0" borderId="23" xfId="0" applyNumberFormat="1" applyBorder="1" applyAlignment="1">
      <alignment/>
    </xf>
    <xf numFmtId="0" fontId="0" fillId="0" borderId="95" xfId="0" applyBorder="1" applyAlignment="1">
      <alignment/>
    </xf>
    <xf numFmtId="172" fontId="0" fillId="0" borderId="96" xfId="44" applyNumberFormat="1" applyFont="1" applyBorder="1" applyAlignment="1">
      <alignment/>
    </xf>
    <xf numFmtId="172" fontId="0" fillId="0" borderId="97" xfId="44" applyNumberFormat="1" applyFont="1" applyBorder="1" applyAlignment="1">
      <alignment/>
    </xf>
    <xf numFmtId="4" fontId="2" fillId="33" borderId="86" xfId="0" applyNumberFormat="1" applyFont="1" applyFill="1" applyBorder="1" applyAlignment="1">
      <alignment horizontal="center" vertical="center" wrapText="1"/>
    </xf>
    <xf numFmtId="4" fontId="0" fillId="33" borderId="89" xfId="0" applyNumberFormat="1" applyFill="1" applyBorder="1" applyAlignment="1">
      <alignment horizontal="center" vertical="center" wrapText="1"/>
    </xf>
    <xf numFmtId="4" fontId="2" fillId="33" borderId="87" xfId="0" applyNumberFormat="1" applyFont="1" applyFill="1" applyBorder="1" applyAlignment="1">
      <alignment horizontal="center" vertical="center" wrapText="1"/>
    </xf>
    <xf numFmtId="4" fontId="0" fillId="0" borderId="54" xfId="0" applyNumberFormat="1" applyBorder="1" applyAlignment="1">
      <alignment/>
    </xf>
    <xf numFmtId="4" fontId="0" fillId="0" borderId="55" xfId="0" applyNumberFormat="1" applyBorder="1" applyAlignment="1">
      <alignment/>
    </xf>
    <xf numFmtId="4" fontId="0" fillId="0" borderId="98" xfId="0" applyNumberFormat="1" applyBorder="1" applyAlignment="1">
      <alignment/>
    </xf>
    <xf numFmtId="0" fontId="3" fillId="33" borderId="12" xfId="0" applyFont="1" applyFill="1" applyBorder="1" applyAlignment="1">
      <alignment horizontal="justify"/>
    </xf>
    <xf numFmtId="0" fontId="3" fillId="33" borderId="12" xfId="0" applyFont="1" applyFill="1" applyBorder="1" applyAlignment="1">
      <alignment/>
    </xf>
    <xf numFmtId="0" fontId="0" fillId="33" borderId="16" xfId="0" applyFill="1" applyBorder="1" applyAlignment="1">
      <alignment/>
    </xf>
    <xf numFmtId="0" fontId="0" fillId="33" borderId="12" xfId="0" applyFill="1" applyBorder="1" applyAlignment="1">
      <alignment wrapText="1"/>
    </xf>
    <xf numFmtId="0" fontId="0" fillId="33" borderId="81" xfId="0" applyFill="1" applyBorder="1" applyAlignment="1">
      <alignment/>
    </xf>
    <xf numFmtId="16" fontId="0" fillId="33" borderId="81" xfId="0" applyNumberFormat="1" applyFill="1" applyBorder="1" applyAlignment="1">
      <alignment/>
    </xf>
    <xf numFmtId="0" fontId="0" fillId="33" borderId="81" xfId="0" applyFill="1" applyBorder="1" applyAlignment="1">
      <alignment wrapText="1"/>
    </xf>
    <xf numFmtId="178" fontId="0" fillId="33" borderId="81" xfId="0" applyNumberFormat="1" applyFill="1" applyBorder="1" applyAlignment="1">
      <alignment wrapText="1"/>
    </xf>
    <xf numFmtId="0" fontId="0" fillId="33" borderId="82" xfId="0" applyFill="1" applyBorder="1" applyAlignment="1">
      <alignment wrapText="1"/>
    </xf>
    <xf numFmtId="0" fontId="0" fillId="33" borderId="99" xfId="0" applyFill="1" applyBorder="1" applyAlignment="1">
      <alignment horizontal="center"/>
    </xf>
    <xf numFmtId="0" fontId="2" fillId="33" borderId="69" xfId="0" applyFont="1" applyFill="1" applyBorder="1" applyAlignment="1">
      <alignment horizontal="center" vertical="center"/>
    </xf>
    <xf numFmtId="174" fontId="2" fillId="33" borderId="100" xfId="0" applyNumberFormat="1" applyFont="1" applyFill="1" applyBorder="1" applyAlignment="1">
      <alignment horizontal="center" vertical="center" wrapText="1"/>
    </xf>
    <xf numFmtId="174" fontId="0" fillId="33" borderId="101" xfId="0" applyNumberFormat="1" applyFill="1" applyBorder="1" applyAlignment="1">
      <alignment horizontal="center" wrapText="1"/>
    </xf>
    <xf numFmtId="174" fontId="2" fillId="33" borderId="57" xfId="0" applyNumberFormat="1" applyFont="1" applyFill="1" applyBorder="1" applyAlignment="1">
      <alignment horizontal="center" vertical="center" wrapText="1"/>
    </xf>
    <xf numFmtId="174" fontId="2" fillId="33" borderId="60" xfId="0" applyNumberFormat="1" applyFont="1" applyFill="1" applyBorder="1" applyAlignment="1">
      <alignment horizontal="center" vertical="center" wrapText="1"/>
    </xf>
    <xf numFmtId="0" fontId="2" fillId="34" borderId="0" xfId="0" applyFont="1" applyFill="1" applyBorder="1" applyAlignment="1" applyProtection="1">
      <alignment/>
      <protection locked="0"/>
    </xf>
    <xf numFmtId="0" fontId="2" fillId="35" borderId="54" xfId="0" applyFont="1" applyFill="1" applyBorder="1" applyAlignment="1" applyProtection="1">
      <alignment horizontal="center" vertical="center"/>
      <protection locked="0"/>
    </xf>
    <xf numFmtId="1" fontId="2" fillId="35" borderId="95" xfId="42" applyNumberFormat="1" applyFont="1" applyFill="1" applyBorder="1" applyAlignment="1" applyProtection="1">
      <alignment horizontal="center" vertical="center"/>
      <protection locked="0"/>
    </xf>
    <xf numFmtId="0" fontId="2" fillId="35" borderId="55" xfId="0" applyFont="1" applyFill="1" applyBorder="1" applyAlignment="1" applyProtection="1">
      <alignment horizontal="center" vertical="center"/>
      <protection locked="0"/>
    </xf>
    <xf numFmtId="0" fontId="2" fillId="35" borderId="83" xfId="0" applyFont="1" applyFill="1" applyBorder="1" applyAlignment="1">
      <alignment horizontal="center" vertical="center"/>
    </xf>
    <xf numFmtId="0" fontId="2" fillId="35" borderId="56" xfId="0" applyFont="1" applyFill="1" applyBorder="1" applyAlignment="1" applyProtection="1">
      <alignment horizontal="center" vertical="center"/>
      <protection locked="0"/>
    </xf>
    <xf numFmtId="0" fontId="2" fillId="35" borderId="84" xfId="0" applyFont="1" applyFill="1" applyBorder="1" applyAlignment="1">
      <alignment horizontal="center" vertical="center"/>
    </xf>
    <xf numFmtId="0" fontId="2" fillId="33" borderId="10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03" xfId="0" applyFont="1" applyFill="1" applyBorder="1" applyAlignment="1">
      <alignment horizontal="center" wrapText="1"/>
    </xf>
    <xf numFmtId="0" fontId="2" fillId="33" borderId="93" xfId="0" applyFont="1" applyFill="1" applyBorder="1" applyAlignment="1">
      <alignment horizontal="center" vertical="center"/>
    </xf>
    <xf numFmtId="170" fontId="2" fillId="33" borderId="58" xfId="44" applyFont="1" applyFill="1" applyBorder="1" applyAlignment="1">
      <alignment horizontal="center"/>
    </xf>
    <xf numFmtId="0" fontId="2" fillId="33" borderId="57" xfId="0" applyFont="1" applyFill="1" applyBorder="1" applyAlignment="1">
      <alignment horizontal="center" vertical="center" wrapText="1"/>
    </xf>
    <xf numFmtId="0" fontId="2" fillId="33" borderId="57" xfId="0" applyFont="1" applyFill="1" applyBorder="1" applyAlignment="1">
      <alignment horizontal="center" wrapText="1"/>
    </xf>
    <xf numFmtId="0" fontId="2" fillId="33" borderId="57" xfId="0" applyFont="1" applyFill="1" applyBorder="1" applyAlignment="1">
      <alignment horizontal="center"/>
    </xf>
    <xf numFmtId="0" fontId="2" fillId="33" borderId="60" xfId="0" applyFont="1" applyFill="1" applyBorder="1" applyAlignment="1">
      <alignment horizontal="center" vertical="center"/>
    </xf>
    <xf numFmtId="0" fontId="2" fillId="33" borderId="58" xfId="0" applyFont="1" applyFill="1" applyBorder="1" applyAlignment="1">
      <alignment horizontal="center" wrapText="1"/>
    </xf>
    <xf numFmtId="172" fontId="2" fillId="33" borderId="44" xfId="0" applyNumberFormat="1" applyFont="1" applyFill="1" applyBorder="1" applyAlignment="1">
      <alignment horizontal="center" vertical="center" wrapText="1"/>
    </xf>
    <xf numFmtId="0" fontId="2" fillId="33" borderId="44" xfId="0" applyFont="1" applyFill="1" applyBorder="1" applyAlignment="1">
      <alignment horizontal="center" vertical="center" wrapText="1"/>
    </xf>
    <xf numFmtId="0" fontId="0" fillId="33" borderId="104" xfId="0" applyFill="1" applyBorder="1" applyAlignment="1">
      <alignment/>
    </xf>
    <xf numFmtId="181" fontId="0" fillId="0" borderId="0" xfId="0" applyNumberFormat="1" applyAlignment="1">
      <alignment horizontal="right" vertical="center"/>
    </xf>
    <xf numFmtId="0" fontId="19" fillId="0" borderId="0" xfId="0" applyFont="1" applyAlignment="1">
      <alignment/>
    </xf>
    <xf numFmtId="0" fontId="20" fillId="0" borderId="0" xfId="0" applyFont="1" applyAlignment="1">
      <alignment wrapText="1"/>
    </xf>
    <xf numFmtId="0" fontId="0" fillId="0" borderId="0" xfId="0" applyAlignment="1">
      <alignment horizontal="left" vertical="top" wrapText="1"/>
    </xf>
    <xf numFmtId="0" fontId="7" fillId="35" borderId="105" xfId="0" applyFont="1" applyFill="1" applyBorder="1" applyAlignment="1">
      <alignment/>
    </xf>
    <xf numFmtId="0" fontId="7" fillId="35" borderId="106" xfId="0" applyFont="1" applyFill="1" applyBorder="1" applyAlignment="1">
      <alignment/>
    </xf>
    <xf numFmtId="0" fontId="9" fillId="35" borderId="107" xfId="0" applyFont="1" applyFill="1" applyBorder="1" applyAlignment="1">
      <alignment horizontal="centerContinuous" vertical="center"/>
    </xf>
    <xf numFmtId="4" fontId="9" fillId="35" borderId="107" xfId="0" applyNumberFormat="1" applyFont="1" applyFill="1" applyBorder="1" applyAlignment="1">
      <alignment horizontal="centerContinuous" vertical="center"/>
    </xf>
    <xf numFmtId="3" fontId="9" fillId="35" borderId="107" xfId="0" applyNumberFormat="1" applyFont="1" applyFill="1" applyBorder="1" applyAlignment="1">
      <alignment horizontal="centerContinuous" vertical="center"/>
    </xf>
    <xf numFmtId="3" fontId="0" fillId="35" borderId="108" xfId="0" applyNumberFormat="1" applyFill="1" applyBorder="1" applyAlignment="1">
      <alignment horizontal="centerContinuous" vertical="center"/>
    </xf>
    <xf numFmtId="0" fontId="0" fillId="0" borderId="0" xfId="0" applyAlignment="1">
      <alignment horizontal="left" vertical="top"/>
    </xf>
    <xf numFmtId="0" fontId="22" fillId="35" borderId="109" xfId="0" applyFont="1" applyFill="1" applyBorder="1" applyAlignment="1">
      <alignment horizontal="left" vertical="top"/>
    </xf>
    <xf numFmtId="0" fontId="21" fillId="35" borderId="109" xfId="0" applyFont="1" applyFill="1" applyBorder="1" applyAlignment="1">
      <alignment horizontal="center" vertical="center"/>
    </xf>
    <xf numFmtId="0" fontId="22" fillId="35" borderId="109" xfId="0" applyFont="1" applyFill="1" applyBorder="1" applyAlignment="1">
      <alignment horizontal="left" vertical="top" wrapText="1"/>
    </xf>
    <xf numFmtId="0" fontId="21" fillId="35" borderId="109" xfId="0" applyFont="1" applyFill="1" applyBorder="1" applyAlignment="1">
      <alignment horizontal="center" vertical="center" wrapText="1"/>
    </xf>
    <xf numFmtId="0" fontId="22" fillId="35" borderId="110" xfId="0" applyFont="1" applyFill="1" applyBorder="1" applyAlignment="1">
      <alignment horizontal="left" vertical="top" wrapText="1"/>
    </xf>
    <xf numFmtId="0" fontId="0" fillId="34" borderId="0" xfId="0" applyFill="1" applyBorder="1" applyAlignment="1">
      <alignment horizontal="center" vertical="center"/>
    </xf>
    <xf numFmtId="0" fontId="0" fillId="34" borderId="0" xfId="0" applyFill="1" applyBorder="1" applyAlignment="1">
      <alignment vertical="center"/>
    </xf>
    <xf numFmtId="0" fontId="23" fillId="35" borderId="111" xfId="0" applyFont="1" applyFill="1" applyBorder="1" applyAlignment="1">
      <alignment horizontal="center" vertical="center" wrapText="1"/>
    </xf>
    <xf numFmtId="0" fontId="24" fillId="35" borderId="0" xfId="0" applyFont="1" applyFill="1" applyBorder="1" applyAlignment="1">
      <alignment horizontal="center" vertical="center" wrapText="1"/>
    </xf>
    <xf numFmtId="0" fontId="24" fillId="35" borderId="53" xfId="0" applyFont="1" applyFill="1" applyBorder="1" applyAlignment="1">
      <alignment horizontal="center" vertical="center" wrapText="1"/>
    </xf>
    <xf numFmtId="189" fontId="0" fillId="0" borderId="112" xfId="0" applyNumberFormat="1" applyBorder="1" applyAlignment="1">
      <alignment/>
    </xf>
    <xf numFmtId="1" fontId="0" fillId="33" borderId="61" xfId="0" applyNumberFormat="1" applyFill="1" applyBorder="1" applyAlignment="1">
      <alignment/>
    </xf>
    <xf numFmtId="1" fontId="0" fillId="0" borderId="113" xfId="0" applyNumberFormat="1" applyBorder="1" applyAlignment="1" applyProtection="1">
      <alignment/>
      <protection locked="0"/>
    </xf>
    <xf numFmtId="1" fontId="0" fillId="0" borderId="114" xfId="0" applyNumberFormat="1" applyBorder="1" applyAlignment="1" applyProtection="1">
      <alignment/>
      <protection locked="0"/>
    </xf>
    <xf numFmtId="1" fontId="0" fillId="0" borderId="105" xfId="0" applyNumberFormat="1" applyBorder="1" applyAlignment="1" applyProtection="1">
      <alignment/>
      <protection locked="0"/>
    </xf>
    <xf numFmtId="1" fontId="0" fillId="0" borderId="11" xfId="0" applyNumberFormat="1" applyBorder="1" applyAlignment="1" applyProtection="1">
      <alignment/>
      <protection locked="0"/>
    </xf>
    <xf numFmtId="181" fontId="0" fillId="0" borderId="11" xfId="0" applyNumberFormat="1" applyBorder="1" applyAlignment="1" applyProtection="1">
      <alignment/>
      <protection locked="0"/>
    </xf>
    <xf numFmtId="0" fontId="7" fillId="34" borderId="0" xfId="0" applyFont="1" applyFill="1" applyBorder="1" applyAlignment="1">
      <alignment/>
    </xf>
    <xf numFmtId="3" fontId="8" fillId="34" borderId="0" xfId="0" applyNumberFormat="1" applyFont="1" applyFill="1" applyBorder="1" applyAlignment="1">
      <alignment horizontal="center" vertical="center"/>
    </xf>
    <xf numFmtId="1" fontId="0" fillId="35" borderId="43" xfId="0" applyNumberFormat="1" applyFill="1" applyBorder="1" applyAlignment="1">
      <alignment/>
    </xf>
    <xf numFmtId="1" fontId="0" fillId="35" borderId="115" xfId="0" applyNumberFormat="1" applyFill="1" applyBorder="1" applyAlignment="1">
      <alignment/>
    </xf>
    <xf numFmtId="1" fontId="0" fillId="35" borderId="11" xfId="0" applyNumberFormat="1" applyFill="1" applyBorder="1" applyAlignment="1">
      <alignment/>
    </xf>
    <xf numFmtId="1" fontId="0" fillId="35" borderId="45" xfId="0" applyNumberFormat="1" applyFill="1" applyBorder="1" applyAlignment="1">
      <alignment/>
    </xf>
    <xf numFmtId="1" fontId="0" fillId="35" borderId="44" xfId="0" applyNumberFormat="1" applyFill="1" applyBorder="1" applyAlignment="1">
      <alignment/>
    </xf>
    <xf numFmtId="1" fontId="0" fillId="35" borderId="46" xfId="0" applyNumberFormat="1" applyFill="1" applyBorder="1" applyAlignment="1">
      <alignment/>
    </xf>
    <xf numFmtId="0" fontId="0" fillId="35" borderId="11" xfId="0" applyFont="1" applyFill="1" applyBorder="1" applyAlignment="1">
      <alignment/>
    </xf>
    <xf numFmtId="0" fontId="2" fillId="35" borderId="11" xfId="0" applyFont="1" applyFill="1" applyBorder="1" applyAlignment="1">
      <alignment/>
    </xf>
    <xf numFmtId="0" fontId="0" fillId="35" borderId="44" xfId="0" applyFill="1" applyBorder="1" applyAlignment="1">
      <alignment/>
    </xf>
    <xf numFmtId="0" fontId="0" fillId="33" borderId="78" xfId="0" applyFill="1" applyBorder="1" applyAlignment="1">
      <alignment/>
    </xf>
    <xf numFmtId="0" fontId="0" fillId="35" borderId="81" xfId="0" applyFont="1" applyFill="1" applyBorder="1" applyAlignment="1">
      <alignment/>
    </xf>
    <xf numFmtId="0" fontId="0" fillId="35" borderId="12" xfId="0" applyFont="1" applyFill="1" applyBorder="1" applyAlignment="1">
      <alignment/>
    </xf>
    <xf numFmtId="0" fontId="0" fillId="35" borderId="82" xfId="0" applyFont="1" applyFill="1" applyBorder="1" applyAlignment="1">
      <alignment/>
    </xf>
    <xf numFmtId="0" fontId="0" fillId="35" borderId="33" xfId="0" applyFont="1" applyFill="1" applyBorder="1" applyAlignment="1">
      <alignment/>
    </xf>
    <xf numFmtId="0" fontId="0" fillId="33" borderId="80" xfId="0" applyFill="1" applyBorder="1" applyAlignment="1">
      <alignment/>
    </xf>
    <xf numFmtId="0" fontId="0" fillId="35" borderId="14" xfId="0" applyFont="1" applyFill="1" applyBorder="1" applyAlignment="1">
      <alignment/>
    </xf>
    <xf numFmtId="0" fontId="0" fillId="35" borderId="0" xfId="0" applyFont="1" applyFill="1" applyBorder="1" applyAlignment="1">
      <alignment/>
    </xf>
    <xf numFmtId="0" fontId="0" fillId="35" borderId="10" xfId="0" applyFont="1" applyFill="1" applyBorder="1" applyAlignment="1">
      <alignment/>
    </xf>
    <xf numFmtId="0" fontId="0" fillId="35" borderId="16" xfId="0" applyFont="1" applyFill="1" applyBorder="1" applyAlignment="1">
      <alignment/>
    </xf>
    <xf numFmtId="0" fontId="0" fillId="33" borderId="17" xfId="0" applyFill="1" applyBorder="1" applyAlignment="1">
      <alignment/>
    </xf>
    <xf numFmtId="0" fontId="0" fillId="35" borderId="81" xfId="0" applyFill="1" applyBorder="1" applyAlignment="1">
      <alignment/>
    </xf>
    <xf numFmtId="0" fontId="0" fillId="35" borderId="12" xfId="0" applyFill="1" applyBorder="1" applyAlignment="1">
      <alignment/>
    </xf>
    <xf numFmtId="0" fontId="0" fillId="35" borderId="82" xfId="0" applyFill="1" applyBorder="1" applyAlignment="1">
      <alignment/>
    </xf>
    <xf numFmtId="0" fontId="0" fillId="35" borderId="33" xfId="0" applyFill="1" applyBorder="1" applyAlignment="1">
      <alignment/>
    </xf>
    <xf numFmtId="0" fontId="0" fillId="35" borderId="23" xfId="0" applyFont="1" applyFill="1" applyBorder="1" applyAlignment="1">
      <alignment/>
    </xf>
    <xf numFmtId="0" fontId="14"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xf>
    <xf numFmtId="181" fontId="2" fillId="0" borderId="0" xfId="0" applyNumberFormat="1" applyFont="1" applyAlignment="1">
      <alignment/>
    </xf>
    <xf numFmtId="0" fontId="2" fillId="33" borderId="71" xfId="0" applyFont="1" applyFill="1" applyBorder="1" applyAlignment="1">
      <alignment/>
    </xf>
    <xf numFmtId="0" fontId="0" fillId="0" borderId="22" xfId="0" applyBorder="1" applyAlignment="1">
      <alignment/>
    </xf>
    <xf numFmtId="0" fontId="0" fillId="33" borderId="72" xfId="0" applyFill="1" applyBorder="1" applyAlignment="1">
      <alignment/>
    </xf>
    <xf numFmtId="0" fontId="0" fillId="0" borderId="51" xfId="0" applyBorder="1" applyAlignment="1">
      <alignment/>
    </xf>
    <xf numFmtId="1" fontId="2" fillId="33" borderId="116" xfId="0" applyNumberFormat="1" applyFont="1" applyFill="1" applyBorder="1" applyAlignment="1">
      <alignment horizontal="center" vertical="center"/>
    </xf>
    <xf numFmtId="1" fontId="2" fillId="33" borderId="53" xfId="0" applyNumberFormat="1" applyFont="1" applyFill="1" applyBorder="1" applyAlignment="1">
      <alignment horizontal="center" vertical="center" wrapText="1"/>
    </xf>
    <xf numFmtId="1" fontId="2" fillId="33" borderId="52" xfId="0" applyNumberFormat="1" applyFont="1" applyFill="1" applyBorder="1" applyAlignment="1">
      <alignment horizontal="center" vertical="center" wrapText="1"/>
    </xf>
    <xf numFmtId="0" fontId="2" fillId="33" borderId="43" xfId="0" applyFont="1" applyFill="1" applyBorder="1" applyAlignment="1">
      <alignment horizontal="center" vertical="center"/>
    </xf>
    <xf numFmtId="1" fontId="2" fillId="33" borderId="43" xfId="0" applyNumberFormat="1" applyFont="1" applyFill="1" applyBorder="1" applyAlignment="1">
      <alignment horizontal="center" vertical="center" wrapText="1"/>
    </xf>
    <xf numFmtId="3" fontId="2" fillId="33" borderId="117" xfId="0" applyNumberFormat="1" applyFont="1" applyFill="1" applyBorder="1" applyAlignment="1">
      <alignment horizontal="center" vertical="center" wrapText="1"/>
    </xf>
    <xf numFmtId="0" fontId="0" fillId="33" borderId="105" xfId="0" applyFill="1" applyBorder="1" applyAlignment="1">
      <alignment horizontal="center" vertical="center" wrapText="1"/>
    </xf>
    <xf numFmtId="181" fontId="2" fillId="35" borderId="11" xfId="0" applyNumberFormat="1" applyFont="1" applyFill="1" applyBorder="1" applyAlignment="1">
      <alignment horizontal="center" vertical="center"/>
    </xf>
    <xf numFmtId="181" fontId="0" fillId="0" borderId="11" xfId="0" applyNumberFormat="1" applyBorder="1" applyAlignment="1">
      <alignment/>
    </xf>
    <xf numFmtId="181" fontId="0" fillId="35" borderId="11" xfId="0" applyNumberFormat="1" applyFill="1" applyBorder="1" applyAlignment="1">
      <alignment/>
    </xf>
    <xf numFmtId="181" fontId="2" fillId="0" borderId="11" xfId="0" applyNumberFormat="1" applyFont="1" applyBorder="1" applyAlignment="1">
      <alignment horizontal="center" vertical="center"/>
    </xf>
    <xf numFmtId="0" fontId="0" fillId="35" borderId="11" xfId="0" applyFill="1" applyBorder="1" applyAlignment="1">
      <alignment/>
    </xf>
    <xf numFmtId="0" fontId="0" fillId="33" borderId="106" xfId="0" applyFill="1" applyBorder="1" applyAlignment="1">
      <alignment horizontal="center" vertical="center" wrapText="1"/>
    </xf>
    <xf numFmtId="181" fontId="2" fillId="35" borderId="90" xfId="0" applyNumberFormat="1" applyFont="1" applyFill="1" applyBorder="1" applyAlignment="1">
      <alignment horizontal="center" vertical="center"/>
    </xf>
    <xf numFmtId="0" fontId="0" fillId="33" borderId="64" xfId="0" applyFill="1" applyBorder="1" applyAlignment="1">
      <alignment/>
    </xf>
    <xf numFmtId="0" fontId="0" fillId="33" borderId="55" xfId="0" applyFill="1" applyBorder="1" applyAlignment="1">
      <alignment/>
    </xf>
    <xf numFmtId="0" fontId="0" fillId="35" borderId="45" xfId="0" applyFill="1" applyBorder="1" applyAlignment="1">
      <alignment/>
    </xf>
    <xf numFmtId="0" fontId="0" fillId="33" borderId="56" xfId="0" applyFill="1" applyBorder="1" applyAlignment="1">
      <alignment/>
    </xf>
    <xf numFmtId="181" fontId="0" fillId="0" borderId="44" xfId="0" applyNumberFormat="1" applyBorder="1" applyAlignment="1">
      <alignment/>
    </xf>
    <xf numFmtId="181" fontId="0" fillId="35" borderId="44" xfId="0" applyNumberFormat="1" applyFill="1" applyBorder="1" applyAlignment="1">
      <alignment/>
    </xf>
    <xf numFmtId="0" fontId="0" fillId="33" borderId="44" xfId="0" applyFill="1" applyBorder="1" applyAlignment="1">
      <alignment/>
    </xf>
    <xf numFmtId="181" fontId="0" fillId="33" borderId="44" xfId="0" applyNumberFormat="1" applyFill="1" applyBorder="1" applyAlignment="1">
      <alignment/>
    </xf>
    <xf numFmtId="181" fontId="14" fillId="0" borderId="0" xfId="0" applyNumberFormat="1" applyFont="1" applyAlignment="1">
      <alignment horizontal="left" vertical="center" wrapText="1"/>
    </xf>
    <xf numFmtId="0" fontId="2" fillId="35" borderId="118" xfId="0" applyFont="1" applyFill="1" applyBorder="1" applyAlignment="1">
      <alignment/>
    </xf>
    <xf numFmtId="0" fontId="0" fillId="35" borderId="118" xfId="0" applyFill="1" applyBorder="1" applyAlignment="1">
      <alignment/>
    </xf>
    <xf numFmtId="0" fontId="6" fillId="35" borderId="119" xfId="0" applyFont="1" applyFill="1" applyBorder="1" applyAlignment="1">
      <alignment horizontal="center" vertical="center"/>
    </xf>
    <xf numFmtId="0" fontId="6" fillId="35" borderId="118" xfId="0" applyFont="1" applyFill="1" applyBorder="1" applyAlignment="1">
      <alignment horizontal="center" vertical="center"/>
    </xf>
    <xf numFmtId="0" fontId="1" fillId="35" borderId="120" xfId="0" applyFont="1" applyFill="1" applyBorder="1" applyAlignment="1">
      <alignment horizontal="center" vertical="center"/>
    </xf>
    <xf numFmtId="0" fontId="7" fillId="35" borderId="118" xfId="0" applyFont="1" applyFill="1" applyBorder="1" applyAlignment="1">
      <alignment horizontal="center" vertical="top" wrapText="1"/>
    </xf>
    <xf numFmtId="0" fontId="7" fillId="35" borderId="121" xfId="0" applyFont="1" applyFill="1" applyBorder="1" applyAlignment="1">
      <alignment horizontal="center" vertical="top" wrapText="1"/>
    </xf>
    <xf numFmtId="1" fontId="0" fillId="0" borderId="122" xfId="0" applyNumberFormat="1" applyBorder="1" applyAlignment="1">
      <alignment/>
    </xf>
    <xf numFmtId="0" fontId="14" fillId="34" borderId="73" xfId="0" applyFont="1" applyFill="1" applyBorder="1" applyAlignment="1">
      <alignment horizontal="left" vertical="center" wrapText="1"/>
    </xf>
    <xf numFmtId="0" fontId="14" fillId="34" borderId="51" xfId="0" applyFont="1" applyFill="1" applyBorder="1" applyAlignment="1">
      <alignment horizontal="left" vertical="center" wrapText="1"/>
    </xf>
    <xf numFmtId="0" fontId="0" fillId="34" borderId="14" xfId="0" applyFill="1" applyBorder="1" applyAlignment="1">
      <alignment/>
    </xf>
    <xf numFmtId="0" fontId="0" fillId="34" borderId="13" xfId="0" applyFill="1" applyBorder="1" applyAlignment="1">
      <alignment/>
    </xf>
    <xf numFmtId="0" fontId="0" fillId="35" borderId="78" xfId="0" applyFill="1" applyBorder="1" applyAlignment="1">
      <alignment horizontal="center" vertical="center"/>
    </xf>
    <xf numFmtId="0" fontId="0" fillId="35" borderId="11" xfId="0" applyFill="1" applyBorder="1" applyAlignment="1">
      <alignment horizontal="center" vertical="center"/>
    </xf>
    <xf numFmtId="16" fontId="0" fillId="35" borderId="11" xfId="0" applyNumberFormat="1" applyFill="1" applyBorder="1" applyAlignment="1">
      <alignment horizontal="center" vertical="center"/>
    </xf>
    <xf numFmtId="0" fontId="0" fillId="35" borderId="11" xfId="0" applyFill="1" applyBorder="1" applyAlignment="1">
      <alignment horizontal="center" vertical="center" wrapText="1"/>
    </xf>
    <xf numFmtId="178" fontId="0" fillId="35" borderId="11" xfId="0" applyNumberFormat="1" applyFill="1" applyBorder="1" applyAlignment="1">
      <alignment horizontal="center" vertical="center" wrapText="1"/>
    </xf>
    <xf numFmtId="0" fontId="0" fillId="35" borderId="44" xfId="0" applyFill="1" applyBorder="1" applyAlignment="1">
      <alignment horizontal="center" vertical="center" wrapText="1"/>
    </xf>
    <xf numFmtId="4" fontId="0" fillId="35" borderId="55" xfId="0" applyNumberFormat="1" applyFill="1" applyBorder="1" applyAlignment="1">
      <alignment/>
    </xf>
    <xf numFmtId="4" fontId="0" fillId="35" borderId="11" xfId="0" applyNumberFormat="1" applyFill="1" applyBorder="1" applyAlignment="1">
      <alignment/>
    </xf>
    <xf numFmtId="4" fontId="0" fillId="35" borderId="45" xfId="0" applyNumberFormat="1" applyFill="1" applyBorder="1" applyAlignment="1">
      <alignment/>
    </xf>
    <xf numFmtId="4" fontId="0" fillId="35" borderId="56" xfId="0" applyNumberFormat="1" applyFill="1" applyBorder="1" applyAlignment="1">
      <alignment/>
    </xf>
    <xf numFmtId="4" fontId="0" fillId="35" borderId="44" xfId="0" applyNumberFormat="1" applyFill="1" applyBorder="1" applyAlignment="1">
      <alignment/>
    </xf>
    <xf numFmtId="4" fontId="0" fillId="35" borderId="46" xfId="0" applyNumberFormat="1" applyFill="1" applyBorder="1" applyAlignment="1">
      <alignment/>
    </xf>
    <xf numFmtId="0" fontId="7" fillId="35" borderId="114" xfId="0" applyFont="1" applyFill="1" applyBorder="1" applyAlignment="1" applyProtection="1">
      <alignment horizontal="center" vertical="center"/>
      <protection locked="0"/>
    </xf>
    <xf numFmtId="186" fontId="2" fillId="35" borderId="11" xfId="42" applyNumberFormat="1" applyFont="1" applyFill="1" applyBorder="1" applyAlignment="1" applyProtection="1">
      <alignment horizontal="center" vertical="center"/>
      <protection locked="0"/>
    </xf>
    <xf numFmtId="0" fontId="0" fillId="35" borderId="123" xfId="0" applyFill="1" applyBorder="1" applyAlignment="1">
      <alignment horizontal="center" vertical="center"/>
    </xf>
    <xf numFmtId="186" fontId="2" fillId="35" borderId="117" xfId="42" applyNumberFormat="1" applyFont="1" applyFill="1" applyBorder="1" applyAlignment="1" applyProtection="1">
      <alignment horizontal="center" vertical="center"/>
      <protection locked="0"/>
    </xf>
    <xf numFmtId="0" fontId="7" fillId="35" borderId="105" xfId="0" applyFont="1" applyFill="1" applyBorder="1" applyAlignment="1" applyProtection="1">
      <alignment horizontal="center" vertical="center"/>
      <protection locked="0"/>
    </xf>
    <xf numFmtId="186" fontId="2" fillId="35" borderId="124" xfId="42" applyNumberFormat="1" applyFont="1" applyFill="1" applyBorder="1" applyAlignment="1" applyProtection="1">
      <alignment horizontal="center" vertical="center"/>
      <protection locked="0"/>
    </xf>
    <xf numFmtId="0" fontId="2" fillId="35" borderId="11" xfId="0" applyFont="1" applyFill="1" applyBorder="1" applyAlignment="1">
      <alignment horizontal="center" vertical="center"/>
    </xf>
    <xf numFmtId="0" fontId="7" fillId="35" borderId="106" xfId="0" applyFont="1" applyFill="1" applyBorder="1" applyAlignment="1" applyProtection="1">
      <alignment horizontal="center" vertical="center"/>
      <protection locked="0"/>
    </xf>
    <xf numFmtId="0" fontId="0" fillId="35" borderId="29" xfId="0" applyFill="1" applyBorder="1" applyAlignment="1">
      <alignment horizontal="center" vertical="center"/>
    </xf>
    <xf numFmtId="4" fontId="0" fillId="33" borderId="22" xfId="0" applyNumberFormat="1" applyFill="1" applyBorder="1" applyAlignment="1">
      <alignment/>
    </xf>
    <xf numFmtId="4" fontId="0" fillId="33" borderId="74" xfId="0" applyNumberFormat="1" applyFill="1" applyBorder="1" applyAlignment="1">
      <alignment/>
    </xf>
    <xf numFmtId="0" fontId="25" fillId="35" borderId="120" xfId="0" applyNumberFormat="1" applyFont="1" applyFill="1" applyBorder="1" applyAlignment="1">
      <alignment horizontal="left" vertical="top" wrapText="1"/>
    </xf>
    <xf numFmtId="0" fontId="1" fillId="35" borderId="71" xfId="0" applyFont="1" applyFill="1" applyBorder="1" applyAlignment="1">
      <alignment horizontal="centerContinuous" vertical="center"/>
    </xf>
    <xf numFmtId="0" fontId="26" fillId="35" borderId="74" xfId="0" applyFont="1" applyFill="1" applyBorder="1" applyAlignment="1">
      <alignment vertical="center" wrapText="1"/>
    </xf>
    <xf numFmtId="0" fontId="0" fillId="34" borderId="0" xfId="0" applyFill="1" applyAlignment="1">
      <alignment horizontal="left" vertical="top"/>
    </xf>
    <xf numFmtId="181" fontId="0" fillId="34" borderId="0" xfId="0" applyNumberFormat="1" applyFill="1" applyBorder="1" applyAlignment="1">
      <alignment horizontal="centerContinuous" vertical="center"/>
    </xf>
    <xf numFmtId="181" fontId="2" fillId="34" borderId="0" xfId="0" applyNumberFormat="1" applyFont="1" applyFill="1" applyAlignment="1">
      <alignment wrapText="1"/>
    </xf>
    <xf numFmtId="181" fontId="0" fillId="34" borderId="0" xfId="0" applyNumberFormat="1" applyFill="1" applyAlignment="1">
      <alignment horizontal="right" vertical="center"/>
    </xf>
    <xf numFmtId="0" fontId="0" fillId="34" borderId="0" xfId="0" applyFill="1" applyBorder="1" applyAlignment="1">
      <alignment horizontal="centerContinuous"/>
    </xf>
    <xf numFmtId="0" fontId="2" fillId="35" borderId="55" xfId="0" applyFont="1" applyFill="1" applyBorder="1" applyAlignment="1">
      <alignment/>
    </xf>
    <xf numFmtId="0" fontId="8" fillId="35" borderId="55" xfId="0" applyFont="1" applyFill="1" applyBorder="1" applyAlignment="1">
      <alignment horizontal="center" vertical="center"/>
    </xf>
    <xf numFmtId="0" fontId="8" fillId="35" borderId="11" xfId="0" applyFont="1" applyFill="1" applyBorder="1" applyAlignment="1" applyProtection="1">
      <alignment horizontal="center" vertical="center"/>
      <protection locked="0"/>
    </xf>
    <xf numFmtId="0" fontId="8" fillId="35" borderId="11" xfId="0" applyFont="1" applyFill="1" applyBorder="1" applyAlignment="1">
      <alignment horizontal="center" vertical="center"/>
    </xf>
    <xf numFmtId="0" fontId="8" fillId="35" borderId="56" xfId="0" applyFont="1" applyFill="1" applyBorder="1" applyAlignment="1">
      <alignment horizontal="center" vertical="center"/>
    </xf>
    <xf numFmtId="0" fontId="8" fillId="35" borderId="44" xfId="0" applyFont="1" applyFill="1" applyBorder="1" applyAlignment="1" applyProtection="1">
      <alignment horizontal="center" vertical="center"/>
      <protection locked="0"/>
    </xf>
    <xf numFmtId="0" fontId="26" fillId="35" borderId="55"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45" xfId="0" applyFont="1" applyFill="1" applyBorder="1" applyAlignment="1">
      <alignment horizontal="center" vertical="center"/>
    </xf>
    <xf numFmtId="0" fontId="3" fillId="35" borderId="12" xfId="0" applyFont="1" applyFill="1" applyBorder="1" applyAlignment="1">
      <alignment horizontal="center" vertical="center"/>
    </xf>
    <xf numFmtId="0" fontId="0" fillId="35" borderId="12" xfId="0" applyFill="1" applyBorder="1" applyAlignment="1">
      <alignment horizontal="center" vertical="center"/>
    </xf>
    <xf numFmtId="0" fontId="0" fillId="35" borderId="33" xfId="0" applyFill="1" applyBorder="1" applyAlignment="1">
      <alignment horizontal="center" vertical="center"/>
    </xf>
    <xf numFmtId="0" fontId="0" fillId="35" borderId="0" xfId="0" applyFill="1" applyBorder="1" applyAlignment="1">
      <alignment horizontal="center" vertical="center"/>
    </xf>
    <xf numFmtId="0" fontId="0" fillId="35" borderId="16" xfId="0" applyFill="1" applyBorder="1" applyAlignment="1">
      <alignment horizontal="center" vertical="center"/>
    </xf>
    <xf numFmtId="4" fontId="0" fillId="35" borderId="54" xfId="0" applyNumberFormat="1" applyFill="1" applyBorder="1" applyAlignment="1">
      <alignment/>
    </xf>
    <xf numFmtId="4" fontId="0" fillId="35" borderId="78" xfId="0" applyNumberFormat="1" applyFill="1" applyBorder="1" applyAlignment="1">
      <alignment/>
    </xf>
    <xf numFmtId="4" fontId="0" fillId="35" borderId="64" xfId="0" applyNumberFormat="1" applyFill="1" applyBorder="1" applyAlignment="1">
      <alignment/>
    </xf>
    <xf numFmtId="4" fontId="0" fillId="35" borderId="0" xfId="0" applyNumberFormat="1" applyFill="1" applyBorder="1" applyAlignment="1">
      <alignment/>
    </xf>
    <xf numFmtId="4" fontId="0" fillId="35" borderId="13" xfId="0" applyNumberFormat="1" applyFill="1" applyBorder="1" applyAlignment="1">
      <alignment/>
    </xf>
    <xf numFmtId="4" fontId="0" fillId="35" borderId="16" xfId="0" applyNumberFormat="1" applyFill="1" applyBorder="1" applyAlignment="1">
      <alignment/>
    </xf>
    <xf numFmtId="4" fontId="0" fillId="35" borderId="19" xfId="0" applyNumberFormat="1" applyFill="1" applyBorder="1" applyAlignment="1">
      <alignment/>
    </xf>
    <xf numFmtId="0" fontId="0" fillId="35" borderId="12" xfId="0" applyFill="1" applyBorder="1" applyAlignment="1">
      <alignment horizontal="center" vertical="center" wrapText="1"/>
    </xf>
    <xf numFmtId="0" fontId="0" fillId="33" borderId="15" xfId="0" applyFill="1" applyBorder="1" applyAlignment="1">
      <alignment horizontal="center" vertical="center"/>
    </xf>
    <xf numFmtId="4" fontId="0" fillId="33" borderId="15" xfId="0" applyNumberFormat="1" applyFill="1" applyBorder="1" applyAlignment="1">
      <alignment/>
    </xf>
    <xf numFmtId="4" fontId="0" fillId="33" borderId="18" xfId="0" applyNumberFormat="1" applyFill="1" applyBorder="1" applyAlignment="1">
      <alignment/>
    </xf>
    <xf numFmtId="0" fontId="0" fillId="33" borderId="54" xfId="0" applyFill="1" applyBorder="1" applyAlignment="1">
      <alignment/>
    </xf>
    <xf numFmtId="0" fontId="3" fillId="35" borderId="12" xfId="0" applyFont="1" applyFill="1" applyBorder="1" applyAlignment="1">
      <alignment horizontal="center" vertical="center" wrapText="1"/>
    </xf>
    <xf numFmtId="0" fontId="0" fillId="34" borderId="63" xfId="0" applyFill="1" applyBorder="1" applyAlignment="1">
      <alignment/>
    </xf>
    <xf numFmtId="0" fontId="0" fillId="34" borderId="0" xfId="0" applyFill="1" applyBorder="1" applyAlignment="1">
      <alignment horizontal="left" vertical="center" wrapText="1"/>
    </xf>
    <xf numFmtId="0" fontId="1" fillId="35" borderId="125" xfId="0" applyFont="1" applyFill="1" applyBorder="1" applyAlignment="1">
      <alignment horizontal="centerContinuous" vertical="center"/>
    </xf>
    <xf numFmtId="0" fontId="7" fillId="35" borderId="54" xfId="0" applyFont="1" applyFill="1" applyBorder="1" applyAlignment="1">
      <alignment/>
    </xf>
    <xf numFmtId="3" fontId="8" fillId="35" borderId="64" xfId="0" applyNumberFormat="1" applyFont="1" applyFill="1" applyBorder="1" applyAlignment="1">
      <alignment horizontal="center" vertical="center"/>
    </xf>
    <xf numFmtId="0" fontId="7" fillId="35" borderId="55" xfId="0" applyFont="1" applyFill="1" applyBorder="1" applyAlignment="1">
      <alignment/>
    </xf>
    <xf numFmtId="0" fontId="7" fillId="35" borderId="56" xfId="0" applyFont="1" applyFill="1" applyBorder="1" applyAlignment="1">
      <alignment/>
    </xf>
    <xf numFmtId="3" fontId="8" fillId="35" borderId="46" xfId="0" applyNumberFormat="1" applyFont="1" applyFill="1" applyBorder="1" applyAlignment="1">
      <alignment horizontal="center" vertical="center"/>
    </xf>
    <xf numFmtId="37" fontId="2" fillId="33" borderId="54" xfId="44" applyNumberFormat="1" applyFont="1" applyFill="1" applyBorder="1" applyAlignment="1">
      <alignment horizontal="center" vertical="center"/>
    </xf>
    <xf numFmtId="170" fontId="2" fillId="33" borderId="126" xfId="44" applyFont="1" applyFill="1" applyBorder="1" applyAlignment="1">
      <alignment horizontal="center" vertical="center"/>
    </xf>
    <xf numFmtId="170" fontId="2" fillId="33" borderId="127" xfId="44" applyFont="1" applyFill="1" applyBorder="1" applyAlignment="1">
      <alignment horizontal="center" vertical="center"/>
    </xf>
    <xf numFmtId="170" fontId="2" fillId="33" borderId="73" xfId="44" applyFont="1" applyFill="1" applyBorder="1" applyAlignment="1">
      <alignment/>
    </xf>
    <xf numFmtId="172" fontId="2" fillId="33" borderId="51" xfId="44" applyNumberFormat="1" applyFont="1" applyFill="1" applyBorder="1" applyAlignment="1">
      <alignment/>
    </xf>
    <xf numFmtId="173" fontId="0" fillId="33" borderId="51" xfId="0" applyNumberFormat="1" applyFill="1" applyBorder="1" applyAlignment="1">
      <alignment/>
    </xf>
    <xf numFmtId="0" fontId="0" fillId="33" borderId="51" xfId="0" applyFill="1" applyBorder="1" applyAlignment="1">
      <alignment/>
    </xf>
    <xf numFmtId="0" fontId="0" fillId="34" borderId="51" xfId="0" applyFont="1" applyFill="1" applyBorder="1" applyAlignment="1">
      <alignment/>
    </xf>
    <xf numFmtId="0" fontId="0" fillId="0" borderId="51" xfId="0" applyFont="1" applyBorder="1" applyAlignment="1">
      <alignment/>
    </xf>
    <xf numFmtId="0" fontId="0" fillId="0" borderId="51" xfId="0" applyFont="1" applyBorder="1" applyAlignment="1">
      <alignment horizontal="center" vertical="center"/>
    </xf>
    <xf numFmtId="0" fontId="0" fillId="33" borderId="58" xfId="0" applyFill="1" applyBorder="1" applyAlignment="1">
      <alignment/>
    </xf>
    <xf numFmtId="4" fontId="0" fillId="0" borderId="128" xfId="0" applyNumberFormat="1" applyBorder="1" applyAlignment="1">
      <alignment/>
    </xf>
    <xf numFmtId="3" fontId="0" fillId="0" borderId="99" xfId="0" applyNumberFormat="1" applyBorder="1" applyAlignment="1">
      <alignment/>
    </xf>
    <xf numFmtId="3" fontId="0" fillId="0" borderId="129" xfId="0" applyNumberFormat="1" applyBorder="1" applyAlignment="1">
      <alignment/>
    </xf>
    <xf numFmtId="0" fontId="2" fillId="33" borderId="22" xfId="0" applyFont="1" applyFill="1" applyBorder="1" applyAlignment="1">
      <alignment wrapText="1"/>
    </xf>
    <xf numFmtId="181" fontId="2" fillId="33" borderId="22" xfId="0" applyNumberFormat="1" applyFont="1" applyFill="1" applyBorder="1" applyAlignment="1">
      <alignment wrapText="1"/>
    </xf>
    <xf numFmtId="181" fontId="2" fillId="33" borderId="22" xfId="0" applyNumberFormat="1" applyFont="1" applyFill="1" applyBorder="1" applyAlignment="1">
      <alignment horizontal="center" vertical="center" wrapText="1"/>
    </xf>
    <xf numFmtId="181" fontId="2" fillId="33" borderId="74" xfId="0" applyNumberFormat="1" applyFont="1" applyFill="1" applyBorder="1" applyAlignment="1">
      <alignment horizontal="center" vertical="center" wrapText="1"/>
    </xf>
    <xf numFmtId="181" fontId="0" fillId="35" borderId="45" xfId="0" applyNumberFormat="1" applyFill="1" applyBorder="1" applyAlignment="1">
      <alignment/>
    </xf>
    <xf numFmtId="181" fontId="0" fillId="33" borderId="0" xfId="0" applyNumberFormat="1" applyFill="1" applyBorder="1" applyAlignment="1">
      <alignment/>
    </xf>
    <xf numFmtId="0" fontId="0" fillId="35" borderId="89" xfId="0" applyFill="1" applyBorder="1" applyAlignment="1">
      <alignment/>
    </xf>
    <xf numFmtId="181" fontId="0" fillId="35" borderId="89" xfId="0" applyNumberFormat="1" applyFill="1" applyBorder="1" applyAlignment="1">
      <alignment/>
    </xf>
    <xf numFmtId="0" fontId="2" fillId="35" borderId="89" xfId="0" applyFont="1" applyFill="1" applyBorder="1" applyAlignment="1">
      <alignment/>
    </xf>
    <xf numFmtId="1" fontId="2" fillId="35" borderId="89" xfId="0" applyNumberFormat="1" applyFont="1" applyFill="1" applyBorder="1" applyAlignment="1">
      <alignment/>
    </xf>
    <xf numFmtId="181" fontId="2" fillId="35" borderId="89" xfId="0" applyNumberFormat="1" applyFont="1" applyFill="1" applyBorder="1" applyAlignment="1">
      <alignment/>
    </xf>
    <xf numFmtId="1" fontId="2" fillId="35" borderId="91" xfId="0" applyNumberFormat="1" applyFont="1" applyFill="1" applyBorder="1" applyAlignment="1">
      <alignment/>
    </xf>
    <xf numFmtId="0" fontId="24" fillId="35" borderId="22" xfId="0" applyFont="1" applyFill="1" applyBorder="1" applyAlignment="1">
      <alignment horizontal="center" vertical="center" wrapText="1"/>
    </xf>
    <xf numFmtId="0" fontId="0" fillId="35" borderId="78" xfId="0" applyFill="1" applyBorder="1" applyAlignment="1">
      <alignment/>
    </xf>
    <xf numFmtId="0" fontId="0" fillId="35" borderId="55" xfId="0" applyFill="1" applyBorder="1" applyAlignment="1">
      <alignment/>
    </xf>
    <xf numFmtId="0" fontId="2" fillId="35" borderId="55" xfId="0" applyFont="1" applyFill="1" applyBorder="1" applyAlignment="1">
      <alignment horizontal="center" vertical="center"/>
    </xf>
    <xf numFmtId="0" fontId="2" fillId="35" borderId="55" xfId="0" applyFont="1" applyFill="1" applyBorder="1" applyAlignment="1">
      <alignment horizontal="center" vertical="center" wrapText="1"/>
    </xf>
    <xf numFmtId="0" fontId="0" fillId="35" borderId="55" xfId="0" applyFill="1" applyBorder="1" applyAlignment="1">
      <alignment horizontal="center" vertical="center"/>
    </xf>
    <xf numFmtId="0" fontId="0" fillId="35" borderId="56" xfId="0"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114" xfId="0" applyFont="1" applyFill="1" applyBorder="1" applyAlignment="1">
      <alignment horizontal="center" vertical="center" wrapText="1"/>
    </xf>
    <xf numFmtId="3" fontId="2" fillId="35" borderId="81" xfId="0" applyNumberFormat="1" applyFont="1" applyFill="1" applyBorder="1" applyAlignment="1">
      <alignment horizontal="center" vertical="center"/>
    </xf>
    <xf numFmtId="0" fontId="0" fillId="34" borderId="0" xfId="0" applyFill="1" applyBorder="1" applyAlignment="1">
      <alignment horizontal="center" vertical="center" wrapText="1"/>
    </xf>
    <xf numFmtId="1" fontId="0" fillId="34" borderId="0" xfId="0" applyNumberFormat="1" applyFill="1" applyBorder="1" applyAlignment="1">
      <alignment horizontal="center" vertical="center"/>
    </xf>
    <xf numFmtId="3" fontId="2" fillId="35" borderId="11" xfId="0" applyNumberFormat="1" applyFont="1" applyFill="1" applyBorder="1" applyAlignment="1">
      <alignment horizontal="center" vertical="center"/>
    </xf>
    <xf numFmtId="3" fontId="2" fillId="34" borderId="0" xfId="0" applyNumberFormat="1" applyFont="1" applyFill="1" applyBorder="1" applyAlignment="1">
      <alignment horizontal="center" vertical="center"/>
    </xf>
    <xf numFmtId="195" fontId="2" fillId="35" borderId="11" xfId="0" applyNumberFormat="1" applyFont="1" applyFill="1" applyBorder="1" applyAlignment="1">
      <alignment horizontal="center" vertical="center"/>
    </xf>
    <xf numFmtId="195" fontId="2" fillId="35" borderId="90" xfId="0" applyNumberFormat="1" applyFont="1" applyFill="1" applyBorder="1" applyAlignment="1">
      <alignment horizontal="center" vertical="center"/>
    </xf>
    <xf numFmtId="1" fontId="2" fillId="33" borderId="114" xfId="0" applyNumberFormat="1" applyFont="1" applyFill="1" applyBorder="1" applyAlignment="1">
      <alignment horizontal="center" vertical="center" wrapText="1"/>
    </xf>
    <xf numFmtId="1" fontId="0" fillId="33" borderId="105" xfId="0" applyNumberFormat="1" applyFont="1" applyFill="1" applyBorder="1" applyAlignment="1">
      <alignment horizontal="center" vertical="center"/>
    </xf>
    <xf numFmtId="0" fontId="0" fillId="33" borderId="130" xfId="0" applyFill="1" applyBorder="1" applyAlignment="1">
      <alignment horizontal="center" vertical="center" wrapText="1"/>
    </xf>
    <xf numFmtId="1" fontId="0" fillId="33" borderId="106" xfId="0" applyNumberFormat="1" applyFill="1" applyBorder="1" applyAlignment="1">
      <alignment horizontal="center" vertical="center"/>
    </xf>
    <xf numFmtId="195" fontId="2" fillId="35" borderId="124" xfId="0" applyNumberFormat="1" applyFont="1" applyFill="1" applyBorder="1" applyAlignment="1">
      <alignment horizontal="center" vertical="center"/>
    </xf>
    <xf numFmtId="195" fontId="2" fillId="35" borderId="131" xfId="0" applyNumberFormat="1" applyFont="1" applyFill="1" applyBorder="1" applyAlignment="1">
      <alignment horizontal="center" vertical="center"/>
    </xf>
    <xf numFmtId="1" fontId="0" fillId="33" borderId="90" xfId="0" applyNumberFormat="1" applyFont="1" applyFill="1" applyBorder="1" applyAlignment="1">
      <alignment horizontal="center" vertical="center"/>
    </xf>
    <xf numFmtId="3" fontId="0" fillId="0" borderId="122" xfId="0" applyNumberFormat="1" applyBorder="1" applyAlignment="1">
      <alignment/>
    </xf>
    <xf numFmtId="3" fontId="0" fillId="35" borderId="54" xfId="0" applyNumberFormat="1" applyFill="1" applyBorder="1" applyAlignment="1">
      <alignment/>
    </xf>
    <xf numFmtId="3" fontId="0" fillId="35" borderId="64" xfId="0" applyNumberFormat="1" applyFill="1" applyBorder="1" applyAlignment="1">
      <alignment/>
    </xf>
    <xf numFmtId="3" fontId="0" fillId="35" borderId="55" xfId="0" applyNumberFormat="1" applyFill="1" applyBorder="1" applyAlignment="1">
      <alignment/>
    </xf>
    <xf numFmtId="3" fontId="0" fillId="35" borderId="45" xfId="0" applyNumberFormat="1" applyFill="1" applyBorder="1" applyAlignment="1">
      <alignment/>
    </xf>
    <xf numFmtId="3" fontId="0" fillId="0" borderId="47" xfId="0" applyNumberFormat="1" applyBorder="1" applyAlignment="1">
      <alignment/>
    </xf>
    <xf numFmtId="3" fontId="0" fillId="34" borderId="0" xfId="0" applyNumberFormat="1" applyFill="1" applyBorder="1" applyAlignment="1">
      <alignment/>
    </xf>
    <xf numFmtId="3" fontId="0" fillId="33" borderId="16" xfId="0" applyNumberFormat="1" applyFill="1" applyBorder="1" applyAlignment="1">
      <alignment/>
    </xf>
    <xf numFmtId="3" fontId="0" fillId="33" borderId="132" xfId="0" applyNumberFormat="1" applyFill="1" applyBorder="1" applyAlignment="1">
      <alignment/>
    </xf>
    <xf numFmtId="3" fontId="0" fillId="35" borderId="56" xfId="0" applyNumberFormat="1" applyFill="1" applyBorder="1" applyAlignment="1">
      <alignment/>
    </xf>
    <xf numFmtId="3" fontId="0" fillId="35" borderId="46" xfId="0" applyNumberFormat="1" applyFill="1" applyBorder="1" applyAlignment="1">
      <alignment/>
    </xf>
    <xf numFmtId="0" fontId="2" fillId="35" borderId="133" xfId="0" applyFont="1" applyFill="1" applyBorder="1" applyAlignment="1">
      <alignment horizontal="center" vertical="center"/>
    </xf>
    <xf numFmtId="3" fontId="2" fillId="35" borderId="91" xfId="0" applyNumberFormat="1" applyFont="1" applyFill="1" applyBorder="1" applyAlignment="1">
      <alignment/>
    </xf>
    <xf numFmtId="3" fontId="0" fillId="33" borderId="90" xfId="0" applyNumberFormat="1" applyFont="1" applyFill="1" applyBorder="1" applyAlignment="1">
      <alignment horizontal="center" vertical="center"/>
    </xf>
    <xf numFmtId="0" fontId="0" fillId="33" borderId="101" xfId="0" applyFill="1" applyBorder="1" applyAlignment="1">
      <alignment/>
    </xf>
    <xf numFmtId="0" fontId="2" fillId="33" borderId="54" xfId="0" applyFont="1" applyFill="1" applyBorder="1" applyAlignment="1">
      <alignment horizontal="center" vertical="center"/>
    </xf>
    <xf numFmtId="1" fontId="2" fillId="0" borderId="134" xfId="0" applyNumberFormat="1" applyFont="1" applyBorder="1" applyAlignment="1">
      <alignment/>
    </xf>
    <xf numFmtId="1" fontId="2" fillId="35" borderId="86" xfId="0" applyNumberFormat="1" applyFont="1" applyFill="1" applyBorder="1" applyAlignment="1">
      <alignment horizontal="center" vertical="center" wrapText="1"/>
    </xf>
    <xf numFmtId="3" fontId="2" fillId="0" borderId="134" xfId="0" applyNumberFormat="1" applyFont="1" applyBorder="1" applyAlignment="1">
      <alignment horizontal="center" vertical="center"/>
    </xf>
    <xf numFmtId="1" fontId="2" fillId="0" borderId="134" xfId="0" applyNumberFormat="1" applyFont="1" applyBorder="1" applyAlignment="1">
      <alignment horizontal="center" vertical="center"/>
    </xf>
    <xf numFmtId="1" fontId="2" fillId="33" borderId="135" xfId="0" applyNumberFormat="1" applyFont="1" applyFill="1" applyBorder="1" applyAlignment="1">
      <alignment horizontal="center" vertical="center"/>
    </xf>
    <xf numFmtId="3" fontId="2" fillId="0" borderId="136" xfId="0" applyNumberFormat="1" applyFont="1" applyBorder="1" applyAlignment="1">
      <alignment horizontal="center" vertical="center"/>
    </xf>
    <xf numFmtId="0" fontId="0" fillId="34" borderId="11" xfId="0" applyFill="1" applyBorder="1" applyAlignment="1">
      <alignment horizontal="center" vertical="center"/>
    </xf>
    <xf numFmtId="0" fontId="0" fillId="33" borderId="105" xfId="0" applyFill="1" applyBorder="1" applyAlignment="1">
      <alignment horizontal="center" vertical="center"/>
    </xf>
    <xf numFmtId="189" fontId="0" fillId="33" borderId="107" xfId="0" applyNumberFormat="1" applyFill="1" applyBorder="1" applyAlignment="1">
      <alignment horizontal="center" vertical="center"/>
    </xf>
    <xf numFmtId="0" fontId="2" fillId="33" borderId="137" xfId="0" applyFont="1" applyFill="1" applyBorder="1" applyAlignment="1">
      <alignment horizontal="center" vertical="center"/>
    </xf>
    <xf numFmtId="181" fontId="2" fillId="35" borderId="96" xfId="0" applyNumberFormat="1" applyFont="1" applyFill="1" applyBorder="1" applyAlignment="1">
      <alignment horizontal="center" vertical="center"/>
    </xf>
    <xf numFmtId="181" fontId="2" fillId="35" borderId="97" xfId="0" applyNumberFormat="1" applyFont="1" applyFill="1" applyBorder="1" applyAlignment="1">
      <alignment horizontal="center" vertical="center"/>
    </xf>
    <xf numFmtId="181" fontId="0" fillId="34" borderId="0" xfId="0" applyNumberFormat="1" applyFill="1" applyBorder="1" applyAlignment="1">
      <alignment/>
    </xf>
    <xf numFmtId="0" fontId="2" fillId="33" borderId="135" xfId="0" applyFont="1" applyFill="1" applyBorder="1" applyAlignment="1">
      <alignment horizontal="center" vertical="center"/>
    </xf>
    <xf numFmtId="0" fontId="0" fillId="33" borderId="107" xfId="0" applyFill="1" applyBorder="1" applyAlignment="1">
      <alignment/>
    </xf>
    <xf numFmtId="181" fontId="0" fillId="33" borderId="107" xfId="0" applyNumberFormat="1" applyFill="1" applyBorder="1" applyAlignment="1">
      <alignment/>
    </xf>
    <xf numFmtId="181" fontId="0" fillId="33" borderId="138" xfId="0" applyNumberFormat="1" applyFill="1" applyBorder="1" applyAlignment="1">
      <alignment/>
    </xf>
    <xf numFmtId="0" fontId="2" fillId="33" borderId="139" xfId="0" applyFont="1" applyFill="1" applyBorder="1" applyAlignment="1">
      <alignment horizontal="center" vertical="center"/>
    </xf>
    <xf numFmtId="0" fontId="0" fillId="34" borderId="0" xfId="0" applyFill="1" applyAlignment="1">
      <alignment horizontal="center" vertical="center"/>
    </xf>
    <xf numFmtId="3" fontId="0" fillId="34" borderId="0" xfId="0" applyNumberFormat="1" applyFill="1" applyAlignment="1">
      <alignment/>
    </xf>
    <xf numFmtId="1" fontId="0" fillId="0" borderId="19" xfId="0" applyNumberFormat="1" applyBorder="1" applyAlignment="1" applyProtection="1">
      <alignment/>
      <protection locked="0"/>
    </xf>
    <xf numFmtId="3" fontId="0" fillId="0" borderId="19" xfId="0" applyNumberFormat="1" applyBorder="1" applyAlignment="1" applyProtection="1">
      <alignment/>
      <protection locked="0"/>
    </xf>
    <xf numFmtId="181" fontId="0" fillId="0" borderId="19" xfId="0" applyNumberFormat="1" applyBorder="1" applyAlignment="1" applyProtection="1">
      <alignment/>
      <protection locked="0"/>
    </xf>
    <xf numFmtId="189" fontId="0" fillId="0" borderId="140" xfId="0" applyNumberFormat="1" applyBorder="1" applyAlignment="1">
      <alignment/>
    </xf>
    <xf numFmtId="3" fontId="2" fillId="33" borderId="59" xfId="0" applyNumberFormat="1" applyFont="1" applyFill="1" applyBorder="1" applyAlignment="1">
      <alignment horizontal="center" vertical="center"/>
    </xf>
    <xf numFmtId="1" fontId="2" fillId="33" borderId="141" xfId="0" applyNumberFormat="1" applyFont="1" applyFill="1" applyBorder="1" applyAlignment="1">
      <alignment horizontal="center" vertical="center"/>
    </xf>
    <xf numFmtId="3" fontId="2" fillId="33" borderId="141" xfId="0" applyNumberFormat="1" applyFont="1" applyFill="1" applyBorder="1" applyAlignment="1">
      <alignment horizontal="center" vertical="center"/>
    </xf>
    <xf numFmtId="3" fontId="0" fillId="0" borderId="16" xfId="0" applyNumberFormat="1" applyBorder="1" applyAlignment="1">
      <alignment/>
    </xf>
    <xf numFmtId="3" fontId="0" fillId="33" borderId="138" xfId="0" applyNumberFormat="1" applyFill="1" applyBorder="1" applyAlignment="1">
      <alignment horizontal="center" vertical="center"/>
    </xf>
    <xf numFmtId="181" fontId="2" fillId="33" borderId="59" xfId="0" applyNumberFormat="1" applyFont="1" applyFill="1" applyBorder="1" applyAlignment="1">
      <alignment horizontal="center" vertical="center"/>
    </xf>
    <xf numFmtId="0" fontId="2" fillId="33" borderId="112" xfId="0" applyFont="1" applyFill="1" applyBorder="1" applyAlignment="1">
      <alignment horizontal="center" vertical="center"/>
    </xf>
    <xf numFmtId="0" fontId="0" fillId="34" borderId="29" xfId="0" applyFill="1" applyBorder="1" applyAlignment="1">
      <alignment horizontal="center" vertical="center"/>
    </xf>
    <xf numFmtId="0" fontId="0" fillId="33" borderId="142" xfId="0" applyFill="1" applyBorder="1" applyAlignment="1">
      <alignment horizontal="center" vertical="center"/>
    </xf>
    <xf numFmtId="0" fontId="0" fillId="33" borderId="143" xfId="0" applyFill="1" applyBorder="1" applyAlignment="1">
      <alignment/>
    </xf>
    <xf numFmtId="0" fontId="0" fillId="33" borderId="63" xfId="0" applyFill="1" applyBorder="1" applyAlignment="1">
      <alignment horizontal="center" vertical="center"/>
    </xf>
    <xf numFmtId="0" fontId="0" fillId="33" borderId="63" xfId="0" applyFill="1" applyBorder="1" applyAlignment="1">
      <alignment/>
    </xf>
    <xf numFmtId="1" fontId="0" fillId="33" borderId="63" xfId="0" applyNumberFormat="1" applyFill="1" applyBorder="1" applyAlignment="1">
      <alignment/>
    </xf>
    <xf numFmtId="3" fontId="2" fillId="35" borderId="38" xfId="0" applyNumberFormat="1" applyFont="1" applyFill="1" applyBorder="1" applyAlignment="1">
      <alignment horizontal="center" vertical="center" wrapText="1"/>
    </xf>
    <xf numFmtId="181" fontId="0" fillId="33" borderId="63" xfId="0" applyNumberFormat="1" applyFill="1" applyBorder="1" applyAlignment="1">
      <alignment/>
    </xf>
    <xf numFmtId="189" fontId="0" fillId="33" borderId="63" xfId="0" applyNumberFormat="1" applyFill="1" applyBorder="1" applyAlignment="1">
      <alignment/>
    </xf>
    <xf numFmtId="3" fontId="0" fillId="33" borderId="63" xfId="0" applyNumberFormat="1" applyFill="1" applyBorder="1" applyAlignment="1">
      <alignment/>
    </xf>
    <xf numFmtId="3" fontId="0" fillId="35" borderId="144" xfId="0" applyNumberFormat="1" applyFill="1" applyBorder="1" applyAlignment="1">
      <alignment horizontal="center" vertical="center" wrapText="1"/>
    </xf>
    <xf numFmtId="0" fontId="14" fillId="0" borderId="0" xfId="0" applyFont="1" applyBorder="1" applyAlignment="1">
      <alignment horizontal="left" vertical="center" wrapText="1"/>
    </xf>
    <xf numFmtId="0" fontId="0" fillId="0" borderId="0" xfId="0" applyBorder="1" applyAlignment="1">
      <alignment horizontal="left" vertical="center" wrapText="1"/>
    </xf>
    <xf numFmtId="1" fontId="0" fillId="0" borderId="10" xfId="0" applyNumberFormat="1" applyBorder="1" applyAlignment="1">
      <alignment/>
    </xf>
    <xf numFmtId="1" fontId="0" fillId="0" borderId="81" xfId="0" applyNumberFormat="1" applyBorder="1" applyAlignment="1">
      <alignment/>
    </xf>
    <xf numFmtId="1" fontId="0" fillId="0" borderId="17" xfId="0" applyNumberFormat="1" applyBorder="1" applyAlignment="1">
      <alignment/>
    </xf>
    <xf numFmtId="1" fontId="2" fillId="0" borderId="135" xfId="0" applyNumberFormat="1" applyFont="1" applyBorder="1" applyAlignment="1">
      <alignment horizontal="center" vertical="center"/>
    </xf>
    <xf numFmtId="1" fontId="2" fillId="33" borderId="145" xfId="0" applyNumberFormat="1" applyFont="1" applyFill="1" applyBorder="1" applyAlignment="1">
      <alignment horizontal="center" vertical="center"/>
    </xf>
    <xf numFmtId="1" fontId="0" fillId="0" borderId="19" xfId="0" applyNumberFormat="1" applyBorder="1" applyAlignment="1">
      <alignment/>
    </xf>
    <xf numFmtId="1" fontId="0" fillId="0" borderId="35" xfId="0" applyNumberFormat="1" applyBorder="1" applyAlignment="1">
      <alignment/>
    </xf>
    <xf numFmtId="1" fontId="0" fillId="0" borderId="18" xfId="0" applyNumberFormat="1" applyBorder="1" applyAlignment="1">
      <alignment/>
    </xf>
    <xf numFmtId="1" fontId="2" fillId="0" borderId="138" xfId="0" applyNumberFormat="1" applyFont="1" applyBorder="1" applyAlignment="1">
      <alignment horizontal="center" vertical="center"/>
    </xf>
    <xf numFmtId="1" fontId="2" fillId="33" borderId="111" xfId="0" applyNumberFormat="1" applyFont="1" applyFill="1" applyBorder="1" applyAlignment="1">
      <alignment horizontal="center" vertical="center"/>
    </xf>
    <xf numFmtId="1" fontId="0" fillId="0" borderId="23" xfId="0" applyNumberFormat="1" applyBorder="1" applyAlignment="1">
      <alignment/>
    </xf>
    <xf numFmtId="1" fontId="0" fillId="0" borderId="12" xfId="0" applyNumberFormat="1" applyBorder="1" applyAlignment="1">
      <alignment/>
    </xf>
    <xf numFmtId="1" fontId="2" fillId="35" borderId="96" xfId="0" applyNumberFormat="1" applyFont="1" applyFill="1" applyBorder="1" applyAlignment="1">
      <alignment horizontal="center" vertical="center"/>
    </xf>
    <xf numFmtId="181" fontId="0" fillId="34" borderId="76" xfId="0" applyNumberFormat="1" applyFill="1" applyBorder="1" applyAlignment="1">
      <alignment/>
    </xf>
    <xf numFmtId="181" fontId="0" fillId="0" borderId="76" xfId="0" applyNumberFormat="1" applyBorder="1" applyAlignment="1">
      <alignment/>
    </xf>
    <xf numFmtId="1" fontId="2" fillId="33" borderId="54" xfId="0" applyNumberFormat="1" applyFont="1" applyFill="1" applyBorder="1" applyAlignment="1">
      <alignment horizontal="center" vertical="center" wrapText="1"/>
    </xf>
    <xf numFmtId="3" fontId="2" fillId="33" borderId="78" xfId="0" applyNumberFormat="1" applyFont="1" applyFill="1" applyBorder="1" applyAlignment="1">
      <alignment horizontal="center" vertical="center" wrapText="1"/>
    </xf>
    <xf numFmtId="1" fontId="2" fillId="33" borderId="78" xfId="0" applyNumberFormat="1" applyFont="1" applyFill="1" applyBorder="1" applyAlignment="1">
      <alignment horizontal="center" vertical="center" wrapText="1"/>
    </xf>
    <xf numFmtId="3" fontId="2" fillId="33" borderId="64" xfId="0" applyNumberFormat="1" applyFont="1" applyFill="1" applyBorder="1" applyAlignment="1">
      <alignment horizontal="center" vertical="center" wrapText="1"/>
    </xf>
    <xf numFmtId="1" fontId="0" fillId="34" borderId="55" xfId="0" applyNumberFormat="1" applyFont="1" applyFill="1" applyBorder="1" applyAlignment="1">
      <alignment horizontal="center" vertical="center"/>
    </xf>
    <xf numFmtId="3" fontId="2" fillId="35" borderId="45" xfId="0" applyNumberFormat="1" applyFont="1" applyFill="1" applyBorder="1" applyAlignment="1">
      <alignment horizontal="center" vertical="center"/>
    </xf>
    <xf numFmtId="0" fontId="0" fillId="34" borderId="55" xfId="0" applyFill="1" applyBorder="1" applyAlignment="1">
      <alignment horizontal="center" vertical="center" wrapText="1"/>
    </xf>
    <xf numFmtId="1" fontId="0" fillId="34" borderId="56" xfId="0" applyNumberFormat="1" applyFill="1" applyBorder="1" applyAlignment="1">
      <alignment horizontal="center" vertical="center"/>
    </xf>
    <xf numFmtId="3" fontId="2" fillId="35" borderId="44" xfId="0" applyNumberFormat="1" applyFont="1" applyFill="1" applyBorder="1" applyAlignment="1">
      <alignment horizontal="center" vertical="center"/>
    </xf>
    <xf numFmtId="1" fontId="0" fillId="34" borderId="44" xfId="0" applyNumberFormat="1" applyFill="1" applyBorder="1" applyAlignment="1">
      <alignment horizontal="center" vertical="center"/>
    </xf>
    <xf numFmtId="3" fontId="2" fillId="35" borderId="46" xfId="0" applyNumberFormat="1" applyFont="1" applyFill="1" applyBorder="1" applyAlignment="1">
      <alignment horizontal="center" vertical="center"/>
    </xf>
    <xf numFmtId="1" fontId="2" fillId="33" borderId="138" xfId="0" applyNumberFormat="1" applyFont="1" applyFill="1" applyBorder="1" applyAlignment="1">
      <alignment horizontal="center" vertical="center"/>
    </xf>
    <xf numFmtId="0" fontId="7" fillId="35" borderId="114" xfId="0" applyFont="1" applyFill="1" applyBorder="1" applyAlignment="1">
      <alignment/>
    </xf>
    <xf numFmtId="3" fontId="8" fillId="35" borderId="117" xfId="0" applyNumberFormat="1" applyFont="1" applyFill="1" applyBorder="1" applyAlignment="1">
      <alignment horizontal="center" vertical="center"/>
    </xf>
    <xf numFmtId="195" fontId="8" fillId="35" borderId="124" xfId="0" applyNumberFormat="1" applyFont="1" applyFill="1" applyBorder="1" applyAlignment="1">
      <alignment horizontal="center" vertical="center"/>
    </xf>
    <xf numFmtId="3" fontId="8" fillId="35" borderId="131" xfId="0" applyNumberFormat="1" applyFont="1" applyFill="1" applyBorder="1" applyAlignment="1">
      <alignment horizontal="center" vertical="center"/>
    </xf>
    <xf numFmtId="0" fontId="0" fillId="33" borderId="64" xfId="0" applyFill="1" applyBorder="1" applyAlignment="1">
      <alignment horizontal="centerContinuous"/>
    </xf>
    <xf numFmtId="0" fontId="0" fillId="35" borderId="45" xfId="0" applyFill="1" applyBorder="1" applyAlignment="1">
      <alignment horizontal="center" vertical="center"/>
    </xf>
    <xf numFmtId="181" fontId="2" fillId="35" borderId="45" xfId="0" applyNumberFormat="1" applyFont="1" applyFill="1" applyBorder="1" applyAlignment="1">
      <alignment horizontal="center" vertical="center"/>
    </xf>
    <xf numFmtId="1" fontId="2" fillId="35" borderId="45" xfId="0" applyNumberFormat="1" applyFont="1" applyFill="1" applyBorder="1" applyAlignment="1">
      <alignment horizontal="center" vertical="center"/>
    </xf>
    <xf numFmtId="0" fontId="0" fillId="33" borderId="54" xfId="0" applyFont="1" applyFill="1" applyBorder="1" applyAlignment="1">
      <alignment/>
    </xf>
    <xf numFmtId="0" fontId="0" fillId="34" borderId="40" xfId="0" applyFill="1" applyBorder="1" applyAlignment="1">
      <alignment/>
    </xf>
    <xf numFmtId="0" fontId="0" fillId="34" borderId="41" xfId="0" applyFill="1" applyBorder="1" applyAlignment="1">
      <alignment/>
    </xf>
    <xf numFmtId="1" fontId="0" fillId="34" borderId="41" xfId="0" applyNumberFormat="1" applyFill="1" applyBorder="1" applyAlignment="1">
      <alignment/>
    </xf>
    <xf numFmtId="181" fontId="0" fillId="34" borderId="41" xfId="0" applyNumberFormat="1" applyFill="1" applyBorder="1" applyAlignment="1">
      <alignment/>
    </xf>
    <xf numFmtId="189" fontId="0" fillId="34" borderId="41" xfId="0" applyNumberFormat="1" applyFill="1" applyBorder="1" applyAlignment="1">
      <alignment/>
    </xf>
    <xf numFmtId="1" fontId="0" fillId="34" borderId="42" xfId="0" applyNumberFormat="1" applyFill="1" applyBorder="1" applyAlignment="1">
      <alignment/>
    </xf>
    <xf numFmtId="181" fontId="0" fillId="34" borderId="22" xfId="0" applyNumberFormat="1" applyFill="1" applyBorder="1" applyAlignment="1">
      <alignment/>
    </xf>
    <xf numFmtId="181" fontId="2" fillId="35" borderId="46" xfId="0" applyNumberFormat="1" applyFont="1" applyFill="1" applyBorder="1" applyAlignment="1">
      <alignment horizontal="center" vertical="center"/>
    </xf>
    <xf numFmtId="0" fontId="0" fillId="35" borderId="46" xfId="0" applyFill="1" applyBorder="1" applyAlignment="1">
      <alignment horizontal="center" vertical="center"/>
    </xf>
    <xf numFmtId="0" fontId="7" fillId="35" borderId="55" xfId="0" applyFont="1" applyFill="1" applyBorder="1" applyAlignment="1">
      <alignment horizontal="center" vertical="center"/>
    </xf>
    <xf numFmtId="0" fontId="7" fillId="35" borderId="56" xfId="0" applyFont="1" applyFill="1" applyBorder="1" applyAlignment="1">
      <alignment horizontal="center" vertical="center"/>
    </xf>
    <xf numFmtId="0" fontId="2" fillId="34" borderId="0" xfId="0" applyFont="1" applyFill="1" applyBorder="1" applyAlignment="1">
      <alignment/>
    </xf>
    <xf numFmtId="0" fontId="2" fillId="35" borderId="112" xfId="0" applyFont="1" applyFill="1" applyBorder="1" applyAlignment="1">
      <alignment/>
    </xf>
    <xf numFmtId="0" fontId="0" fillId="35" borderId="29" xfId="0" applyFill="1" applyBorder="1" applyAlignment="1">
      <alignment/>
    </xf>
    <xf numFmtId="0" fontId="2" fillId="35" borderId="54" xfId="0" applyFont="1" applyFill="1" applyBorder="1" applyAlignment="1">
      <alignment/>
    </xf>
    <xf numFmtId="0" fontId="0" fillId="0" borderId="0" xfId="0" applyAlignment="1">
      <alignment wrapText="1"/>
    </xf>
    <xf numFmtId="0" fontId="0" fillId="35" borderId="55" xfId="0" applyFill="1" applyBorder="1" applyAlignment="1">
      <alignment wrapText="1"/>
    </xf>
    <xf numFmtId="0" fontId="0" fillId="35" borderId="45" xfId="0" applyFill="1" applyBorder="1" applyAlignment="1">
      <alignment wrapText="1"/>
    </xf>
    <xf numFmtId="0" fontId="2" fillId="35" borderId="4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44" xfId="0" applyFont="1" applyFill="1" applyBorder="1" applyAlignment="1">
      <alignment horizontal="center" vertical="center"/>
    </xf>
    <xf numFmtId="0" fontId="2" fillId="35" borderId="46"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11" xfId="0" applyFont="1" applyFill="1" applyBorder="1" applyAlignment="1">
      <alignment horizontal="center" vertical="center"/>
    </xf>
    <xf numFmtId="0" fontId="7" fillId="35" borderId="45" xfId="0" applyFont="1" applyFill="1" applyBorder="1" applyAlignment="1">
      <alignment horizontal="center" vertical="center" wrapText="1"/>
    </xf>
    <xf numFmtId="0" fontId="0" fillId="35" borderId="47" xfId="0" applyFill="1" applyBorder="1" applyAlignment="1">
      <alignment horizontal="center" vertical="center"/>
    </xf>
    <xf numFmtId="0" fontId="0" fillId="35" borderId="64" xfId="0" applyFill="1" applyBorder="1" applyAlignment="1">
      <alignment horizontal="center" vertical="center"/>
    </xf>
    <xf numFmtId="0" fontId="8" fillId="35" borderId="45" xfId="0" applyFont="1" applyFill="1" applyBorder="1" applyAlignment="1" applyProtection="1">
      <alignment horizontal="center" vertical="center"/>
      <protection locked="0"/>
    </xf>
    <xf numFmtId="0" fontId="8" fillId="35" borderId="45" xfId="0" applyFont="1" applyFill="1" applyBorder="1" applyAlignment="1" applyProtection="1">
      <alignment horizontal="center" vertical="center" wrapText="1"/>
      <protection locked="0"/>
    </xf>
    <xf numFmtId="0" fontId="8" fillId="35" borderId="45" xfId="0" applyFont="1" applyFill="1" applyBorder="1" applyAlignment="1">
      <alignment horizontal="center" vertical="center"/>
    </xf>
    <xf numFmtId="0" fontId="8" fillId="35" borderId="46" xfId="0" applyFont="1" applyFill="1" applyBorder="1" applyAlignment="1">
      <alignment horizontal="center" vertical="center"/>
    </xf>
    <xf numFmtId="1" fontId="2" fillId="35" borderId="81" xfId="0" applyNumberFormat="1" applyFont="1" applyFill="1" applyBorder="1" applyAlignment="1">
      <alignment horizontal="center" vertical="center"/>
    </xf>
    <xf numFmtId="0" fontId="0" fillId="0" borderId="0" xfId="0" applyAlignment="1">
      <alignment horizontal="centerContinuous" vertical="center"/>
    </xf>
    <xf numFmtId="1" fontId="0" fillId="0" borderId="0" xfId="0" applyNumberFormat="1" applyAlignment="1">
      <alignment horizontal="centerContinuous" vertical="center"/>
    </xf>
    <xf numFmtId="0" fontId="2" fillId="0" borderId="0" xfId="0" applyFont="1" applyAlignment="1">
      <alignment horizontal="centerContinuous" vertical="center"/>
    </xf>
    <xf numFmtId="1" fontId="0" fillId="35" borderId="81" xfId="0" applyNumberFormat="1" applyFill="1" applyBorder="1" applyAlignment="1">
      <alignment horizontal="center" vertical="center"/>
    </xf>
    <xf numFmtId="1" fontId="0" fillId="34" borderId="81" xfId="0" applyNumberFormat="1" applyFill="1" applyBorder="1" applyAlignment="1">
      <alignment horizontal="center" vertical="center"/>
    </xf>
    <xf numFmtId="0" fontId="0" fillId="35" borderId="44" xfId="0" applyFill="1" applyBorder="1" applyAlignment="1">
      <alignment horizontal="center" vertical="center"/>
    </xf>
    <xf numFmtId="1" fontId="0" fillId="34" borderId="0" xfId="0" applyNumberFormat="1" applyFill="1" applyBorder="1" applyAlignment="1">
      <alignment horizontal="center" vertical="center" wrapText="1"/>
    </xf>
    <xf numFmtId="1" fontId="0" fillId="34" borderId="44" xfId="0" applyNumberFormat="1" applyFont="1" applyFill="1" applyBorder="1" applyAlignment="1">
      <alignment horizontal="center" vertical="center"/>
    </xf>
    <xf numFmtId="3" fontId="2" fillId="34" borderId="46" xfId="0" applyNumberFormat="1" applyFont="1" applyFill="1" applyBorder="1" applyAlignment="1">
      <alignment horizontal="center" vertical="center"/>
    </xf>
    <xf numFmtId="0" fontId="0" fillId="34" borderId="146" xfId="0" applyFill="1" applyBorder="1" applyAlignment="1">
      <alignment horizontal="center" vertical="center" wrapText="1"/>
    </xf>
    <xf numFmtId="3" fontId="2" fillId="34" borderId="147" xfId="0" applyNumberFormat="1" applyFont="1" applyFill="1" applyBorder="1" applyAlignment="1">
      <alignment horizontal="center" vertical="center"/>
    </xf>
    <xf numFmtId="181" fontId="8" fillId="35" borderId="11" xfId="0" applyNumberFormat="1" applyFont="1" applyFill="1" applyBorder="1" applyAlignment="1">
      <alignment horizontal="center" vertical="center"/>
    </xf>
    <xf numFmtId="0" fontId="7" fillId="35" borderId="54" xfId="0" applyFont="1" applyFill="1" applyBorder="1" applyAlignment="1">
      <alignment horizontal="center" vertical="center"/>
    </xf>
    <xf numFmtId="181" fontId="7" fillId="35" borderId="78" xfId="0" applyNumberFormat="1" applyFont="1" applyFill="1" applyBorder="1" applyAlignment="1">
      <alignment horizontal="center" vertical="center" wrapText="1"/>
    </xf>
    <xf numFmtId="0" fontId="7" fillId="35" borderId="64" xfId="0" applyFont="1" applyFill="1" applyBorder="1" applyAlignment="1">
      <alignment horizontal="center" vertical="center"/>
    </xf>
    <xf numFmtId="181" fontId="7" fillId="35" borderId="11" xfId="0" applyNumberFormat="1" applyFont="1" applyFill="1" applyBorder="1" applyAlignment="1">
      <alignment horizontal="center" vertical="center" wrapText="1"/>
    </xf>
    <xf numFmtId="0" fontId="7" fillId="35" borderId="45" xfId="0" applyFont="1" applyFill="1" applyBorder="1" applyAlignment="1">
      <alignment horizontal="center" vertical="center"/>
    </xf>
    <xf numFmtId="181" fontId="8" fillId="35" borderId="11" xfId="0" applyNumberFormat="1" applyFont="1" applyFill="1" applyBorder="1" applyAlignment="1">
      <alignment horizontal="center" vertical="center" wrapText="1"/>
    </xf>
    <xf numFmtId="181" fontId="8" fillId="35" borderId="44" xfId="0" applyNumberFormat="1" applyFont="1" applyFill="1" applyBorder="1" applyAlignment="1">
      <alignment horizontal="center" vertical="center"/>
    </xf>
    <xf numFmtId="181" fontId="2" fillId="0" borderId="78" xfId="0" applyNumberFormat="1" applyFont="1" applyBorder="1" applyAlignment="1">
      <alignment horizontal="center" vertical="center" wrapText="1"/>
    </xf>
    <xf numFmtId="181" fontId="0" fillId="0" borderId="11" xfId="0" applyNumberFormat="1" applyBorder="1" applyAlignment="1">
      <alignment horizontal="centerContinuous" vertical="center"/>
    </xf>
    <xf numFmtId="181" fontId="0" fillId="0" borderId="11" xfId="0" applyNumberFormat="1" applyBorder="1" applyAlignment="1">
      <alignment horizontal="center" vertical="center"/>
    </xf>
    <xf numFmtId="181" fontId="2" fillId="0" borderId="11" xfId="0" applyNumberFormat="1" applyFont="1" applyBorder="1" applyAlignment="1">
      <alignment horizontal="centerContinuous" vertical="center"/>
    </xf>
    <xf numFmtId="181" fontId="0" fillId="34" borderId="0" xfId="0" applyNumberFormat="1" applyFill="1" applyBorder="1" applyAlignment="1">
      <alignment horizontal="center" vertical="center"/>
    </xf>
    <xf numFmtId="181" fontId="0" fillId="0" borderId="11" xfId="0" applyNumberFormat="1" applyFont="1" applyBorder="1" applyAlignment="1">
      <alignment horizontal="right" vertical="center"/>
    </xf>
    <xf numFmtId="181" fontId="2" fillId="0" borderId="11" xfId="0" applyNumberFormat="1" applyFont="1" applyBorder="1" applyAlignment="1" quotePrefix="1">
      <alignment horizontal="center" vertical="center"/>
    </xf>
    <xf numFmtId="1" fontId="2" fillId="0" borderId="78" xfId="0" applyNumberFormat="1" applyFont="1" applyBorder="1" applyAlignment="1">
      <alignment horizontal="center" vertical="center" wrapText="1"/>
    </xf>
    <xf numFmtId="1" fontId="2" fillId="0" borderId="11" xfId="0" applyNumberFormat="1" applyFont="1" applyBorder="1" applyAlignment="1">
      <alignment horizontal="center" vertical="center"/>
    </xf>
    <xf numFmtId="1" fontId="2" fillId="0" borderId="44" xfId="0" applyNumberFormat="1" applyFont="1" applyBorder="1" applyAlignment="1">
      <alignment horizontal="center" vertical="center"/>
    </xf>
    <xf numFmtId="0" fontId="4" fillId="35" borderId="116" xfId="0" applyFont="1" applyFill="1" applyBorder="1" applyAlignment="1">
      <alignment horizontal="centerContinuous" vertical="center" wrapText="1"/>
    </xf>
    <xf numFmtId="0" fontId="0" fillId="35" borderId="53" xfId="0" applyFill="1" applyBorder="1" applyAlignment="1">
      <alignment horizontal="centerContinuous" vertical="center"/>
    </xf>
    <xf numFmtId="181" fontId="0" fillId="35" borderId="53" xfId="0" applyNumberFormat="1" applyFill="1" applyBorder="1" applyAlignment="1">
      <alignment horizontal="centerContinuous" vertical="center"/>
    </xf>
    <xf numFmtId="1" fontId="0" fillId="35" borderId="53" xfId="0" applyNumberFormat="1" applyFill="1" applyBorder="1" applyAlignment="1">
      <alignment horizontal="centerContinuous" vertical="center"/>
    </xf>
    <xf numFmtId="189" fontId="0" fillId="35" borderId="53" xfId="0" applyNumberFormat="1" applyFill="1" applyBorder="1" applyAlignment="1">
      <alignment horizontal="centerContinuous" vertical="center"/>
    </xf>
    <xf numFmtId="1" fontId="0" fillId="35" borderId="52" xfId="0" applyNumberFormat="1" applyFill="1" applyBorder="1" applyAlignment="1">
      <alignment horizontal="centerContinuous" vertical="center"/>
    </xf>
    <xf numFmtId="1" fontId="2" fillId="35" borderId="46" xfId="0" applyNumberFormat="1" applyFont="1" applyFill="1" applyBorder="1" applyAlignment="1">
      <alignment horizontal="center" vertical="center"/>
    </xf>
    <xf numFmtId="0" fontId="2" fillId="33" borderId="26" xfId="0" applyFont="1" applyFill="1" applyBorder="1" applyAlignment="1">
      <alignment horizontal="center" vertical="center"/>
    </xf>
    <xf numFmtId="1" fontId="2" fillId="35" borderId="44" xfId="0" applyNumberFormat="1" applyFont="1" applyFill="1" applyBorder="1" applyAlignment="1">
      <alignment horizontal="center" vertical="center"/>
    </xf>
    <xf numFmtId="0" fontId="2" fillId="35" borderId="11" xfId="0" applyFont="1" applyFill="1" applyBorder="1" applyAlignment="1" applyProtection="1">
      <alignment horizontal="center" vertical="center"/>
      <protection locked="0"/>
    </xf>
    <xf numFmtId="0" fontId="2" fillId="35" borderId="124" xfId="0" applyFont="1" applyFill="1" applyBorder="1" applyAlignment="1" applyProtection="1">
      <alignment horizontal="center" vertical="center"/>
      <protection locked="0"/>
    </xf>
    <xf numFmtId="0" fontId="0" fillId="34" borderId="11" xfId="0" applyFill="1" applyBorder="1" applyAlignment="1" applyProtection="1">
      <alignment/>
      <protection locked="0"/>
    </xf>
    <xf numFmtId="0" fontId="0" fillId="34" borderId="44" xfId="0" applyFill="1" applyBorder="1" applyAlignment="1" applyProtection="1">
      <alignment/>
      <protection locked="0"/>
    </xf>
    <xf numFmtId="181" fontId="0" fillId="34" borderId="11" xfId="0" applyNumberFormat="1" applyFill="1" applyBorder="1" applyAlignment="1">
      <alignment/>
    </xf>
    <xf numFmtId="195" fontId="8" fillId="35" borderId="45" xfId="0" applyNumberFormat="1" applyFont="1" applyFill="1" applyBorder="1" applyAlignment="1">
      <alignment horizontal="center" vertical="center"/>
    </xf>
    <xf numFmtId="0" fontId="2" fillId="33" borderId="27" xfId="0" applyFont="1" applyFill="1" applyBorder="1" applyAlignment="1">
      <alignment horizontal="center" vertical="center" wrapText="1"/>
    </xf>
    <xf numFmtId="0" fontId="0" fillId="33" borderId="148" xfId="0" applyFill="1" applyBorder="1" applyAlignment="1">
      <alignment horizontal="center" vertical="center"/>
    </xf>
    <xf numFmtId="181" fontId="0" fillId="33" borderId="148" xfId="0" applyNumberFormat="1" applyFill="1" applyBorder="1" applyAlignment="1">
      <alignment horizontal="center" vertical="center"/>
    </xf>
    <xf numFmtId="181" fontId="0" fillId="33" borderId="124" xfId="0" applyNumberFormat="1" applyFill="1" applyBorder="1" applyAlignment="1">
      <alignment horizontal="center" vertical="center"/>
    </xf>
    <xf numFmtId="186" fontId="7" fillId="34" borderId="64" xfId="42" applyNumberFormat="1" applyFont="1" applyFill="1" applyBorder="1" applyAlignment="1">
      <alignment/>
    </xf>
    <xf numFmtId="181" fontId="7" fillId="34" borderId="45" xfId="42" applyNumberFormat="1" applyFont="1" applyFill="1" applyBorder="1" applyAlignment="1">
      <alignment/>
    </xf>
    <xf numFmtId="186" fontId="7" fillId="34" borderId="46" xfId="42" applyNumberFormat="1" applyFont="1" applyFill="1" applyBorder="1" applyAlignment="1">
      <alignment/>
    </xf>
    <xf numFmtId="189" fontId="0" fillId="0" borderId="149" xfId="0" applyNumberFormat="1" applyBorder="1" applyAlignment="1">
      <alignment/>
    </xf>
    <xf numFmtId="1" fontId="0" fillId="0" borderId="150" xfId="0" applyNumberFormat="1" applyBorder="1" applyAlignment="1">
      <alignment/>
    </xf>
    <xf numFmtId="189" fontId="0" fillId="0" borderId="21" xfId="0" applyNumberFormat="1" applyBorder="1" applyAlignment="1">
      <alignment/>
    </xf>
    <xf numFmtId="189" fontId="0" fillId="0" borderId="151" xfId="0" applyNumberFormat="1" applyBorder="1" applyAlignment="1">
      <alignment/>
    </xf>
    <xf numFmtId="0" fontId="0" fillId="34" borderId="152" xfId="0" applyFill="1" applyBorder="1" applyAlignment="1">
      <alignment horizontal="centerContinuous"/>
    </xf>
    <xf numFmtId="1" fontId="0" fillId="35" borderId="153" xfId="0" applyNumberFormat="1" applyFill="1" applyBorder="1" applyAlignment="1">
      <alignment horizontal="center" vertical="center"/>
    </xf>
    <xf numFmtId="0" fontId="0" fillId="35" borderId="154" xfId="0" applyFill="1" applyBorder="1" applyAlignment="1">
      <alignment horizontal="center" vertical="center"/>
    </xf>
    <xf numFmtId="181" fontId="0" fillId="35" borderId="154" xfId="0" applyNumberFormat="1" applyFill="1" applyBorder="1" applyAlignment="1">
      <alignment horizontal="center" vertical="center"/>
    </xf>
    <xf numFmtId="181" fontId="0" fillId="35" borderId="155" xfId="0" applyNumberFormat="1" applyFill="1" applyBorder="1" applyAlignment="1">
      <alignment horizontal="center" vertical="center"/>
    </xf>
    <xf numFmtId="0" fontId="0" fillId="0" borderId="72" xfId="0" applyBorder="1" applyAlignment="1">
      <alignment/>
    </xf>
    <xf numFmtId="1" fontId="2" fillId="0" borderId="100" xfId="0" applyNumberFormat="1" applyFont="1" applyBorder="1" applyAlignment="1">
      <alignment horizontal="center" vertical="center" wrapText="1"/>
    </xf>
    <xf numFmtId="1" fontId="0" fillId="33" borderId="156" xfId="0" applyNumberFormat="1" applyFont="1" applyFill="1" applyBorder="1" applyAlignment="1">
      <alignment horizontal="center" vertical="center" wrapText="1"/>
    </xf>
    <xf numFmtId="1" fontId="0" fillId="33" borderId="72" xfId="0" applyNumberFormat="1" applyFont="1" applyFill="1" applyBorder="1" applyAlignment="1">
      <alignment horizontal="center" vertical="center" wrapText="1"/>
    </xf>
    <xf numFmtId="0" fontId="0" fillId="33" borderId="72" xfId="0" applyFill="1" applyBorder="1" applyAlignment="1">
      <alignment horizontal="center" vertical="center" wrapText="1"/>
    </xf>
    <xf numFmtId="0" fontId="0" fillId="33" borderId="104" xfId="0" applyFill="1" applyBorder="1" applyAlignment="1">
      <alignment horizontal="center" vertical="center" wrapText="1"/>
    </xf>
    <xf numFmtId="0" fontId="0" fillId="0" borderId="102" xfId="0" applyBorder="1" applyAlignment="1">
      <alignment horizontal="center" vertical="center"/>
    </xf>
    <xf numFmtId="0" fontId="14" fillId="0" borderId="102" xfId="0" applyFont="1" applyBorder="1" applyAlignment="1">
      <alignment horizontal="left" vertical="center" wrapText="1"/>
    </xf>
    <xf numFmtId="0" fontId="1" fillId="35" borderId="72" xfId="0" applyFont="1" applyFill="1" applyBorder="1" applyAlignment="1">
      <alignment horizontal="center" vertical="center"/>
    </xf>
    <xf numFmtId="0" fontId="0" fillId="0" borderId="76" xfId="0" applyBorder="1" applyAlignment="1">
      <alignment/>
    </xf>
    <xf numFmtId="0" fontId="1" fillId="35" borderId="73" xfId="0" applyFont="1" applyFill="1" applyBorder="1" applyAlignment="1">
      <alignment horizontal="center" vertical="center" wrapText="1"/>
    </xf>
    <xf numFmtId="0" fontId="0" fillId="0" borderId="75" xfId="0" applyBorder="1" applyAlignment="1">
      <alignment/>
    </xf>
    <xf numFmtId="0" fontId="1" fillId="35" borderId="125"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35" borderId="72" xfId="0" applyFont="1" applyFill="1" applyBorder="1" applyAlignment="1">
      <alignment horizontal="center" vertical="center" wrapText="1"/>
    </xf>
    <xf numFmtId="0" fontId="27" fillId="35" borderId="54" xfId="0" applyFont="1" applyFill="1" applyBorder="1" applyAlignment="1">
      <alignment horizontal="center" vertical="center"/>
    </xf>
    <xf numFmtId="0" fontId="27" fillId="35" borderId="78" xfId="0" applyFont="1" applyFill="1" applyBorder="1" applyAlignment="1">
      <alignment horizontal="center" vertical="center"/>
    </xf>
    <xf numFmtId="0" fontId="27" fillId="35" borderId="64" xfId="0" applyFont="1" applyFill="1" applyBorder="1" applyAlignment="1">
      <alignment horizontal="center" vertical="center"/>
    </xf>
    <xf numFmtId="0" fontId="6" fillId="35" borderId="54" xfId="0" applyFont="1" applyFill="1" applyBorder="1" applyAlignment="1">
      <alignment horizontal="center" vertical="center"/>
    </xf>
    <xf numFmtId="0" fontId="1" fillId="35" borderId="125" xfId="0" applyFont="1" applyFill="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17" fillId="35" borderId="125" xfId="0" applyFont="1" applyFill="1" applyBorder="1" applyAlignment="1">
      <alignment horizontal="left" vertical="center" wrapText="1"/>
    </xf>
    <xf numFmtId="0" fontId="7" fillId="0" borderId="107" xfId="0" applyFont="1" applyBorder="1" applyAlignment="1">
      <alignment horizontal="left" vertical="center"/>
    </xf>
    <xf numFmtId="0" fontId="7" fillId="0" borderId="108" xfId="0" applyFont="1" applyBorder="1" applyAlignment="1">
      <alignment horizontal="left" vertical="center"/>
    </xf>
    <xf numFmtId="172" fontId="2" fillId="33" borderId="87" xfId="0" applyNumberFormat="1" applyFont="1" applyFill="1" applyBorder="1" applyAlignment="1">
      <alignment horizontal="center" vertical="center" wrapText="1"/>
    </xf>
    <xf numFmtId="0" fontId="0" fillId="33" borderId="87" xfId="0" applyFill="1" applyBorder="1" applyAlignment="1">
      <alignment horizontal="center" vertical="center" wrapText="1"/>
    </xf>
    <xf numFmtId="0" fontId="2" fillId="33" borderId="157" xfId="0" applyFont="1" applyFill="1" applyBorder="1" applyAlignment="1">
      <alignment horizontal="center" vertical="center" wrapText="1"/>
    </xf>
    <xf numFmtId="0" fontId="0" fillId="33" borderId="85" xfId="0" applyFill="1" applyBorder="1" applyAlignment="1">
      <alignment horizontal="center" vertical="center" wrapText="1"/>
    </xf>
    <xf numFmtId="174" fontId="2" fillId="33" borderId="59" xfId="0" applyNumberFormat="1" applyFont="1" applyFill="1" applyBorder="1" applyAlignment="1">
      <alignment horizontal="center" vertical="center" wrapText="1"/>
    </xf>
    <xf numFmtId="0" fontId="0" fillId="33" borderId="77" xfId="0" applyFill="1" applyBorder="1" applyAlignment="1">
      <alignment horizontal="center" vertical="center" wrapText="1"/>
    </xf>
    <xf numFmtId="0" fontId="2" fillId="33" borderId="15" xfId="0" applyFont="1" applyFill="1" applyBorder="1" applyAlignment="1">
      <alignment horizontal="center" vertical="center"/>
    </xf>
    <xf numFmtId="0" fontId="0" fillId="0" borderId="0" xfId="0" applyAlignment="1">
      <alignment horizontal="center"/>
    </xf>
    <xf numFmtId="172" fontId="2" fillId="33" borderId="158" xfId="0" applyNumberFormat="1" applyFont="1" applyFill="1" applyBorder="1" applyAlignment="1">
      <alignment horizontal="center" vertical="center" wrapText="1"/>
    </xf>
    <xf numFmtId="0" fontId="0" fillId="0" borderId="86" xfId="0" applyBorder="1" applyAlignment="1">
      <alignment horizontal="center" vertical="center" wrapText="1"/>
    </xf>
    <xf numFmtId="0" fontId="2" fillId="33" borderId="86" xfId="0" applyFont="1" applyFill="1" applyBorder="1" applyAlignment="1">
      <alignment horizontal="center" vertical="center" wrapText="1"/>
    </xf>
    <xf numFmtId="174" fontId="2" fillId="33" borderId="86" xfId="0" applyNumberFormat="1" applyFont="1" applyFill="1" applyBorder="1" applyAlignment="1">
      <alignment horizontal="center" vertical="center" wrapText="1"/>
    </xf>
    <xf numFmtId="0" fontId="2" fillId="0" borderId="159" xfId="0" applyFont="1" applyBorder="1" applyAlignment="1">
      <alignment horizontal="center" vertical="center" wrapText="1"/>
    </xf>
    <xf numFmtId="170" fontId="7" fillId="33" borderId="160" xfId="44" applyFont="1" applyFill="1" applyBorder="1" applyAlignment="1">
      <alignment horizontal="center" vertical="center" wrapText="1"/>
    </xf>
    <xf numFmtId="0" fontId="8" fillId="0" borderId="161" xfId="0" applyFont="1" applyBorder="1" applyAlignment="1">
      <alignment horizontal="center" vertical="center" wrapText="1"/>
    </xf>
    <xf numFmtId="0" fontId="27" fillId="35" borderId="71" xfId="0" applyFont="1" applyFill="1" applyBorder="1" applyAlignment="1">
      <alignment horizontal="center" vertical="center"/>
    </xf>
    <xf numFmtId="0" fontId="0" fillId="35" borderId="22" xfId="0" applyFill="1" applyBorder="1" applyAlignment="1">
      <alignment horizontal="center" vertical="center"/>
    </xf>
    <xf numFmtId="0" fontId="0" fillId="35" borderId="74" xfId="0" applyFill="1" applyBorder="1" applyAlignment="1">
      <alignment horizontal="center" vertical="center"/>
    </xf>
    <xf numFmtId="0" fontId="4" fillId="35" borderId="125" xfId="0" applyFont="1" applyFill="1" applyBorder="1" applyAlignment="1">
      <alignment horizontal="center" vertical="center" wrapText="1"/>
    </xf>
    <xf numFmtId="0" fontId="0" fillId="0" borderId="107" xfId="0" applyBorder="1" applyAlignment="1">
      <alignment/>
    </xf>
    <xf numFmtId="0" fontId="0" fillId="0" borderId="108" xfId="0" applyBorder="1" applyAlignment="1">
      <alignment/>
    </xf>
    <xf numFmtId="0" fontId="13" fillId="35" borderId="125" xfId="0" applyFont="1" applyFill="1" applyBorder="1" applyAlignment="1">
      <alignment horizontal="left" vertical="center" wrapText="1"/>
    </xf>
    <xf numFmtId="0" fontId="0" fillId="0" borderId="107" xfId="0" applyBorder="1" applyAlignment="1">
      <alignment horizontal="left" vertical="center" wrapText="1"/>
    </xf>
    <xf numFmtId="0" fontId="0" fillId="0" borderId="108" xfId="0" applyBorder="1" applyAlignment="1">
      <alignment horizontal="left" vertical="center" wrapText="1"/>
    </xf>
    <xf numFmtId="2" fontId="2" fillId="33" borderId="71" xfId="0" applyNumberFormat="1" applyFont="1" applyFill="1" applyBorder="1" applyAlignment="1">
      <alignment horizontal="center" vertical="center" wrapText="1"/>
    </xf>
    <xf numFmtId="2" fontId="0" fillId="33" borderId="74" xfId="0" applyNumberFormat="1" applyFill="1" applyBorder="1" applyAlignment="1">
      <alignment horizontal="center" vertical="center" wrapText="1"/>
    </xf>
    <xf numFmtId="3" fontId="24" fillId="35" borderId="32" xfId="0" applyNumberFormat="1" applyFont="1" applyFill="1" applyBorder="1" applyAlignment="1">
      <alignment horizontal="center" vertical="center" wrapText="1"/>
    </xf>
    <xf numFmtId="3" fontId="14" fillId="35" borderId="61" xfId="0" applyNumberFormat="1" applyFont="1" applyFill="1" applyBorder="1" applyAlignment="1">
      <alignment horizontal="center" vertical="center" wrapText="1"/>
    </xf>
    <xf numFmtId="3" fontId="14" fillId="35" borderId="62" xfId="0" applyNumberFormat="1" applyFont="1" applyFill="1" applyBorder="1" applyAlignment="1">
      <alignment/>
    </xf>
    <xf numFmtId="3" fontId="2" fillId="33" borderId="32" xfId="0" applyNumberFormat="1" applyFont="1" applyFill="1" applyBorder="1" applyAlignment="1">
      <alignment horizontal="center" vertical="center" wrapText="1"/>
    </xf>
    <xf numFmtId="3" fontId="2" fillId="33" borderId="61" xfId="0" applyNumberFormat="1" applyFont="1" applyFill="1" applyBorder="1" applyAlignment="1">
      <alignment horizontal="center" vertical="center" wrapText="1"/>
    </xf>
    <xf numFmtId="3" fontId="0" fillId="0" borderId="62" xfId="0" applyNumberFormat="1" applyBorder="1" applyAlignment="1">
      <alignment/>
    </xf>
    <xf numFmtId="0" fontId="18" fillId="35" borderId="125" xfId="0" applyFont="1" applyFill="1" applyBorder="1" applyAlignment="1">
      <alignment horizontal="center" vertical="center"/>
    </xf>
    <xf numFmtId="0" fontId="0" fillId="34" borderId="162" xfId="0" applyFill="1" applyBorder="1" applyAlignment="1">
      <alignment horizontal="center" vertical="center" wrapText="1"/>
    </xf>
    <xf numFmtId="0" fontId="0" fillId="34" borderId="65" xfId="0" applyFill="1" applyBorder="1" applyAlignment="1">
      <alignment horizontal="center" vertical="center"/>
    </xf>
    <xf numFmtId="0" fontId="0" fillId="34" borderId="163" xfId="0" applyFill="1" applyBorder="1" applyAlignment="1">
      <alignment horizontal="center" vertical="center"/>
    </xf>
    <xf numFmtId="0" fontId="13" fillId="0" borderId="102"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2" fillId="0" borderId="51" xfId="0" applyFont="1" applyBorder="1" applyAlignment="1">
      <alignment/>
    </xf>
    <xf numFmtId="0" fontId="0" fillId="0" borderId="51" xfId="0" applyBorder="1" applyAlignment="1">
      <alignment/>
    </xf>
    <xf numFmtId="0" fontId="2" fillId="33" borderId="100" xfId="0" applyFont="1" applyFill="1" applyBorder="1" applyAlignment="1">
      <alignment horizontal="center" vertical="center" wrapText="1"/>
    </xf>
    <xf numFmtId="0" fontId="0" fillId="0" borderId="146" xfId="0" applyBorder="1" applyAlignment="1">
      <alignment horizontal="center" vertical="center" wrapText="1"/>
    </xf>
    <xf numFmtId="0" fontId="2" fillId="33" borderId="32" xfId="0" applyFont="1" applyFill="1" applyBorder="1" applyAlignment="1">
      <alignment horizontal="center" vertical="center" wrapText="1"/>
    </xf>
    <xf numFmtId="0" fontId="2" fillId="33" borderId="32" xfId="0" applyFont="1" applyFill="1" applyBorder="1" applyAlignment="1">
      <alignment horizontal="center" vertical="center"/>
    </xf>
    <xf numFmtId="0" fontId="0" fillId="0" borderId="61" xfId="0" applyBorder="1" applyAlignment="1">
      <alignment/>
    </xf>
    <xf numFmtId="0" fontId="0" fillId="0" borderId="62" xfId="0" applyBorder="1" applyAlignment="1">
      <alignment/>
    </xf>
    <xf numFmtId="1" fontId="24" fillId="35" borderId="71" xfId="0" applyNumberFormat="1" applyFont="1" applyFill="1" applyBorder="1" applyAlignment="1">
      <alignment horizontal="center" vertical="center" wrapText="1"/>
    </xf>
    <xf numFmtId="1" fontId="14" fillId="35" borderId="72" xfId="0" applyNumberFormat="1" applyFont="1" applyFill="1" applyBorder="1" applyAlignment="1">
      <alignment/>
    </xf>
    <xf numFmtId="1" fontId="14" fillId="35" borderId="73" xfId="0" applyNumberFormat="1" applyFont="1" applyFill="1" applyBorder="1" applyAlignment="1">
      <alignment/>
    </xf>
    <xf numFmtId="3" fontId="15" fillId="33" borderId="32" xfId="0" applyNumberFormat="1" applyFont="1" applyFill="1" applyBorder="1" applyAlignment="1">
      <alignment horizontal="center" vertical="center" wrapText="1"/>
    </xf>
    <xf numFmtId="3" fontId="0" fillId="0" borderId="61" xfId="0" applyNumberFormat="1" applyBorder="1" applyAlignment="1">
      <alignment/>
    </xf>
    <xf numFmtId="1" fontId="2" fillId="33" borderId="71" xfId="0" applyNumberFormat="1" applyFont="1" applyFill="1" applyBorder="1" applyAlignment="1">
      <alignment horizontal="center" vertical="center" wrapText="1"/>
    </xf>
    <xf numFmtId="1" fontId="0" fillId="0" borderId="72" xfId="0" applyNumberFormat="1" applyBorder="1" applyAlignment="1">
      <alignment/>
    </xf>
    <xf numFmtId="1" fontId="0" fillId="0" borderId="73" xfId="0" applyNumberFormat="1" applyBorder="1" applyAlignment="1">
      <alignment/>
    </xf>
    <xf numFmtId="1" fontId="2" fillId="33" borderId="32" xfId="0" applyNumberFormat="1" applyFont="1" applyFill="1" applyBorder="1" applyAlignment="1">
      <alignment horizontal="center" vertical="center" wrapText="1"/>
    </xf>
    <xf numFmtId="1" fontId="0" fillId="0" borderId="61" xfId="0" applyNumberFormat="1" applyBorder="1" applyAlignment="1">
      <alignment horizontal="center" vertical="center"/>
    </xf>
    <xf numFmtId="1" fontId="0" fillId="0" borderId="62" xfId="0" applyNumberFormat="1" applyBorder="1" applyAlignment="1">
      <alignment horizontal="center" vertical="center"/>
    </xf>
    <xf numFmtId="2" fontId="2" fillId="33" borderId="53" xfId="0" applyNumberFormat="1" applyFont="1" applyFill="1" applyBorder="1" applyAlignment="1">
      <alignment horizontal="center" vertical="center" wrapText="1"/>
    </xf>
    <xf numFmtId="0" fontId="0" fillId="33" borderId="53" xfId="0" applyFill="1" applyBorder="1" applyAlignment="1">
      <alignment horizontal="center" vertical="center" wrapText="1"/>
    </xf>
    <xf numFmtId="0" fontId="24" fillId="35" borderId="87" xfId="0" applyFont="1" applyFill="1" applyBorder="1" applyAlignment="1">
      <alignment horizontal="center" vertical="center" wrapText="1"/>
    </xf>
    <xf numFmtId="0" fontId="14" fillId="35" borderId="164" xfId="0" applyFont="1" applyFill="1" applyBorder="1" applyAlignment="1">
      <alignment horizontal="center" vertical="center" wrapText="1"/>
    </xf>
    <xf numFmtId="0" fontId="14" fillId="35" borderId="57" xfId="0" applyFont="1" applyFill="1" applyBorder="1" applyAlignment="1">
      <alignment horizontal="center" vertical="center"/>
    </xf>
    <xf numFmtId="181" fontId="2" fillId="33" borderId="71" xfId="0" applyNumberFormat="1" applyFont="1" applyFill="1" applyBorder="1" applyAlignment="1">
      <alignment horizontal="center" vertical="center" wrapText="1"/>
    </xf>
    <xf numFmtId="181" fontId="0" fillId="0" borderId="72" xfId="0" applyNumberFormat="1" applyBorder="1" applyAlignment="1">
      <alignment/>
    </xf>
    <xf numFmtId="181" fontId="0" fillId="0" borderId="73" xfId="0" applyNumberFormat="1" applyBorder="1" applyAlignment="1">
      <alignment/>
    </xf>
    <xf numFmtId="2" fontId="2" fillId="33" borderId="22" xfId="0" applyNumberFormat="1" applyFont="1" applyFill="1" applyBorder="1" applyAlignment="1">
      <alignment horizontal="center" vertical="center" wrapText="1"/>
    </xf>
    <xf numFmtId="1" fontId="2" fillId="33" borderId="74" xfId="0" applyNumberFormat="1" applyFont="1" applyFill="1" applyBorder="1" applyAlignment="1">
      <alignment horizontal="center" vertical="center" wrapText="1"/>
    </xf>
    <xf numFmtId="1" fontId="0" fillId="0" borderId="76" xfId="0" applyNumberFormat="1" applyBorder="1" applyAlignment="1">
      <alignment/>
    </xf>
    <xf numFmtId="1" fontId="0" fillId="0" borderId="75" xfId="0" applyNumberFormat="1" applyBorder="1" applyAlignment="1">
      <alignment/>
    </xf>
    <xf numFmtId="1" fontId="0" fillId="0" borderId="61" xfId="0" applyNumberFormat="1" applyBorder="1" applyAlignment="1">
      <alignment/>
    </xf>
    <xf numFmtId="1" fontId="0" fillId="0" borderId="62" xfId="0" applyNumberFormat="1" applyBorder="1" applyAlignment="1">
      <alignment/>
    </xf>
    <xf numFmtId="189" fontId="24" fillId="35" borderId="32" xfId="0" applyNumberFormat="1" applyFont="1" applyFill="1" applyBorder="1" applyAlignment="1">
      <alignment horizontal="center" vertical="center" wrapText="1"/>
    </xf>
    <xf numFmtId="189" fontId="14" fillId="35" borderId="61" xfId="0" applyNumberFormat="1" applyFont="1" applyFill="1" applyBorder="1" applyAlignment="1">
      <alignment horizontal="center" vertical="center" wrapText="1"/>
    </xf>
    <xf numFmtId="189" fontId="14" fillId="35" borderId="62" xfId="0" applyNumberFormat="1" applyFont="1" applyFill="1" applyBorder="1" applyAlignment="1">
      <alignment/>
    </xf>
    <xf numFmtId="0" fontId="2" fillId="33" borderId="22" xfId="0" applyFont="1" applyFill="1" applyBorder="1" applyAlignment="1">
      <alignment horizontal="center" vertical="center" wrapText="1"/>
    </xf>
    <xf numFmtId="0" fontId="0" fillId="0" borderId="0" xfId="0" applyBorder="1" applyAlignment="1">
      <alignment horizontal="center" vertical="center" wrapText="1"/>
    </xf>
    <xf numFmtId="1" fontId="15" fillId="33" borderId="32" xfId="0" applyNumberFormat="1" applyFont="1" applyFill="1" applyBorder="1" applyAlignment="1">
      <alignment horizontal="center" vertical="center" wrapText="1"/>
    </xf>
    <xf numFmtId="189" fontId="2" fillId="33" borderId="32" xfId="0" applyNumberFormat="1" applyFont="1" applyFill="1" applyBorder="1" applyAlignment="1">
      <alignment horizontal="center" vertical="center" wrapText="1"/>
    </xf>
    <xf numFmtId="189" fontId="0" fillId="33" borderId="61" xfId="0" applyNumberFormat="1" applyFill="1" applyBorder="1" applyAlignment="1">
      <alignment horizontal="center" vertical="center" wrapText="1"/>
    </xf>
    <xf numFmtId="189" fontId="0" fillId="0" borderId="62" xfId="0" applyNumberFormat="1" applyBorder="1" applyAlignment="1">
      <alignment/>
    </xf>
    <xf numFmtId="0" fontId="13" fillId="0" borderId="125" xfId="0" applyFont="1" applyBorder="1" applyAlignment="1">
      <alignment horizontal="left" vertical="center" wrapText="1"/>
    </xf>
    <xf numFmtId="1" fontId="2" fillId="33" borderId="61" xfId="0" applyNumberFormat="1" applyFont="1" applyFill="1" applyBorder="1" applyAlignment="1">
      <alignment horizontal="center" vertical="center" wrapText="1"/>
    </xf>
    <xf numFmtId="0" fontId="13" fillId="34" borderId="71" xfId="0" applyFont="1" applyFill="1" applyBorder="1" applyAlignment="1">
      <alignment horizontal="left" vertical="center" wrapText="1"/>
    </xf>
    <xf numFmtId="0" fontId="14" fillId="34" borderId="22" xfId="0" applyFont="1" applyFill="1" applyBorder="1" applyAlignment="1">
      <alignment horizontal="left" vertical="center" wrapText="1"/>
    </xf>
    <xf numFmtId="0" fontId="0" fillId="34" borderId="22" xfId="0" applyFill="1" applyBorder="1" applyAlignment="1">
      <alignment horizontal="left" vertical="center" wrapText="1"/>
    </xf>
    <xf numFmtId="0" fontId="0" fillId="34" borderId="74" xfId="0" applyFill="1" applyBorder="1" applyAlignment="1">
      <alignment horizontal="left" vertical="center" wrapText="1"/>
    </xf>
    <xf numFmtId="0" fontId="14" fillId="34" borderId="73" xfId="0" applyFont="1" applyFill="1" applyBorder="1" applyAlignment="1">
      <alignment horizontal="left" vertical="center" wrapText="1"/>
    </xf>
    <xf numFmtId="0" fontId="14" fillId="34" borderId="51" xfId="0" applyFont="1" applyFill="1" applyBorder="1" applyAlignment="1">
      <alignment horizontal="left" vertical="center" wrapText="1"/>
    </xf>
    <xf numFmtId="0" fontId="0" fillId="34" borderId="51" xfId="0" applyFill="1" applyBorder="1" applyAlignment="1">
      <alignment horizontal="left" vertical="center" wrapText="1"/>
    </xf>
    <xf numFmtId="0" fontId="0" fillId="34" borderId="75"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zoomScale="80" zoomScaleNormal="80" zoomScalePageLayoutView="0" workbookViewId="0" topLeftCell="A2">
      <selection activeCell="A3" sqref="A3"/>
    </sheetView>
  </sheetViews>
  <sheetFormatPr defaultColWidth="9.140625" defaultRowHeight="12.75"/>
  <cols>
    <col min="1" max="1" width="153.421875" style="12" customWidth="1"/>
    <col min="2" max="2" width="33.28125" style="12" customWidth="1"/>
    <col min="3" max="3" width="71.140625" style="12" customWidth="1"/>
    <col min="4" max="16384" width="9.140625" style="12" customWidth="1"/>
  </cols>
  <sheetData>
    <row r="1" spans="2:15" ht="50.25" customHeight="1" thickBot="1">
      <c r="B1" s="298"/>
      <c r="D1" s="298"/>
      <c r="E1" s="298"/>
      <c r="F1" s="298"/>
      <c r="G1" s="298"/>
      <c r="H1" s="298"/>
      <c r="I1" s="298"/>
      <c r="J1" s="298"/>
      <c r="K1" s="298"/>
      <c r="L1" s="298"/>
      <c r="M1" s="298"/>
      <c r="N1" s="298"/>
      <c r="O1" s="298"/>
    </row>
    <row r="2" spans="1:15" ht="330.75" customHeight="1" thickBot="1" thickTop="1">
      <c r="A2" s="300" t="s">
        <v>228</v>
      </c>
      <c r="B2" s="298"/>
      <c r="C2" s="298"/>
      <c r="D2" s="298"/>
      <c r="E2" s="298"/>
      <c r="F2" s="298"/>
      <c r="G2" s="298"/>
      <c r="H2" s="298"/>
      <c r="I2" s="298"/>
      <c r="J2" s="298"/>
      <c r="K2" s="298"/>
      <c r="L2" s="298"/>
      <c r="M2" s="298"/>
      <c r="N2" s="298"/>
      <c r="O2" s="298"/>
    </row>
    <row r="3" spans="1:15" ht="13.5" thickTop="1">
      <c r="A3" s="298"/>
      <c r="B3" s="298"/>
      <c r="C3" s="298"/>
      <c r="D3" s="298"/>
      <c r="E3" s="298"/>
      <c r="F3" s="298"/>
      <c r="G3" s="298"/>
      <c r="H3" s="298"/>
      <c r="I3" s="298"/>
      <c r="J3" s="298"/>
      <c r="K3" s="298"/>
      <c r="L3" s="298"/>
      <c r="M3" s="298"/>
      <c r="N3" s="298"/>
      <c r="O3" s="298"/>
    </row>
    <row r="4" spans="1:15" ht="12.75">
      <c r="A4" s="298"/>
      <c r="B4" s="298"/>
      <c r="C4" s="298"/>
      <c r="D4" s="298"/>
      <c r="E4" s="298"/>
      <c r="F4" s="298"/>
      <c r="G4" s="298"/>
      <c r="H4" s="298"/>
      <c r="I4" s="298"/>
      <c r="J4" s="298"/>
      <c r="K4" s="298"/>
      <c r="L4" s="298"/>
      <c r="M4" s="298"/>
      <c r="N4" s="298"/>
      <c r="O4" s="298"/>
    </row>
    <row r="5" spans="1:15" ht="12.75">
      <c r="A5" s="298"/>
      <c r="B5" s="298"/>
      <c r="C5" s="298"/>
      <c r="D5" s="298"/>
      <c r="E5" s="298"/>
      <c r="F5" s="298"/>
      <c r="G5" s="298"/>
      <c r="H5" s="298"/>
      <c r="I5" s="298"/>
      <c r="J5" s="298"/>
      <c r="K5" s="298"/>
      <c r="L5" s="298"/>
      <c r="M5" s="298"/>
      <c r="N5" s="298"/>
      <c r="O5" s="298"/>
    </row>
    <row r="6" spans="1:15" ht="12.75">
      <c r="A6" s="298"/>
      <c r="B6" s="298"/>
      <c r="C6" s="298"/>
      <c r="D6" s="298"/>
      <c r="E6" s="298"/>
      <c r="F6" s="298"/>
      <c r="G6" s="298"/>
      <c r="H6" s="298"/>
      <c r="I6" s="298"/>
      <c r="J6" s="298"/>
      <c r="K6" s="298"/>
      <c r="L6" s="298"/>
      <c r="M6" s="298"/>
      <c r="N6" s="298"/>
      <c r="O6" s="298"/>
    </row>
    <row r="7" spans="1:15" ht="95.25" customHeight="1">
      <c r="A7" s="298"/>
      <c r="B7" s="298"/>
      <c r="C7" s="298"/>
      <c r="D7" s="298"/>
      <c r="E7" s="298"/>
      <c r="F7" s="298"/>
      <c r="G7" s="298"/>
      <c r="H7" s="298"/>
      <c r="I7" s="298"/>
      <c r="J7" s="298"/>
      <c r="K7" s="298"/>
      <c r="L7" s="298"/>
      <c r="M7" s="298"/>
      <c r="N7" s="298"/>
      <c r="O7" s="298"/>
    </row>
    <row r="8" spans="1:15" ht="12.75">
      <c r="A8" s="298"/>
      <c r="B8" s="298"/>
      <c r="C8" s="298"/>
      <c r="D8" s="298"/>
      <c r="E8" s="298"/>
      <c r="F8" s="298"/>
      <c r="G8" s="298"/>
      <c r="H8" s="298"/>
      <c r="I8" s="298"/>
      <c r="J8" s="298"/>
      <c r="K8" s="298"/>
      <c r="L8" s="298"/>
      <c r="M8" s="298"/>
      <c r="N8" s="298"/>
      <c r="O8" s="298"/>
    </row>
    <row r="9" spans="1:15" ht="12.75">
      <c r="A9" s="298"/>
      <c r="B9" s="298"/>
      <c r="C9" s="298"/>
      <c r="D9" s="298"/>
      <c r="E9" s="298"/>
      <c r="F9" s="298"/>
      <c r="G9" s="298"/>
      <c r="H9" s="298"/>
      <c r="I9" s="298"/>
      <c r="J9" s="298"/>
      <c r="K9" s="298"/>
      <c r="L9" s="298"/>
      <c r="M9" s="298"/>
      <c r="N9" s="298"/>
      <c r="O9" s="298"/>
    </row>
    <row r="10" spans="1:15" ht="12.75">
      <c r="A10" s="298"/>
      <c r="B10" s="298"/>
      <c r="C10" s="298"/>
      <c r="D10" s="298"/>
      <c r="E10" s="298"/>
      <c r="F10" s="298"/>
      <c r="G10" s="298"/>
      <c r="H10" s="298"/>
      <c r="I10" s="298"/>
      <c r="J10" s="298"/>
      <c r="K10" s="298"/>
      <c r="L10" s="298"/>
      <c r="M10" s="298"/>
      <c r="N10" s="298"/>
      <c r="O10" s="298"/>
    </row>
    <row r="11" spans="1:15" ht="12.75">
      <c r="A11" s="298"/>
      <c r="B11" s="298"/>
      <c r="C11" s="298"/>
      <c r="D11" s="298"/>
      <c r="E11" s="298"/>
      <c r="F11" s="298"/>
      <c r="G11" s="298"/>
      <c r="H11" s="298"/>
      <c r="I11" s="298"/>
      <c r="J11" s="298"/>
      <c r="K11" s="298"/>
      <c r="L11" s="298"/>
      <c r="M11" s="298"/>
      <c r="N11" s="298"/>
      <c r="O11" s="298"/>
    </row>
    <row r="12" spans="1:15" ht="12.75">
      <c r="A12" s="298"/>
      <c r="B12" s="298"/>
      <c r="C12" s="298"/>
      <c r="D12" s="298"/>
      <c r="E12" s="298"/>
      <c r="F12" s="298"/>
      <c r="G12" s="298"/>
      <c r="H12" s="298"/>
      <c r="I12" s="298"/>
      <c r="J12" s="298"/>
      <c r="K12" s="298"/>
      <c r="L12" s="298"/>
      <c r="M12" s="298"/>
      <c r="N12" s="298"/>
      <c r="O12" s="298"/>
    </row>
    <row r="13" spans="1:15" ht="12.75">
      <c r="A13" s="298"/>
      <c r="B13" s="298"/>
      <c r="C13" s="298"/>
      <c r="D13" s="298"/>
      <c r="E13" s="298"/>
      <c r="F13" s="298"/>
      <c r="G13" s="298"/>
      <c r="H13" s="298"/>
      <c r="I13" s="298"/>
      <c r="J13" s="298"/>
      <c r="K13" s="298"/>
      <c r="L13" s="298"/>
      <c r="M13" s="298"/>
      <c r="N13" s="298"/>
      <c r="O13" s="298"/>
    </row>
    <row r="14" spans="1:15" ht="12.75">
      <c r="A14" s="298"/>
      <c r="B14" s="298"/>
      <c r="C14" s="298"/>
      <c r="D14" s="298"/>
      <c r="E14" s="298"/>
      <c r="F14" s="298"/>
      <c r="G14" s="298"/>
      <c r="H14" s="298"/>
      <c r="I14" s="298"/>
      <c r="J14" s="298"/>
      <c r="K14" s="298"/>
      <c r="L14" s="298"/>
      <c r="M14" s="298"/>
      <c r="N14" s="298"/>
      <c r="O14" s="298"/>
    </row>
    <row r="15" spans="1:15" ht="12.75">
      <c r="A15" s="298"/>
      <c r="B15" s="298"/>
      <c r="C15" s="298"/>
      <c r="D15" s="298"/>
      <c r="E15" s="298"/>
      <c r="F15" s="298"/>
      <c r="G15" s="298"/>
      <c r="H15" s="298"/>
      <c r="I15" s="298"/>
      <c r="J15" s="298"/>
      <c r="K15" s="298"/>
      <c r="L15" s="298"/>
      <c r="M15" s="298"/>
      <c r="N15" s="298"/>
      <c r="O15" s="298"/>
    </row>
    <row r="16" spans="1:15" ht="12.75">
      <c r="A16" s="298"/>
      <c r="B16" s="298"/>
      <c r="C16" s="298"/>
      <c r="D16" s="298"/>
      <c r="E16" s="298"/>
      <c r="F16" s="298"/>
      <c r="G16" s="298"/>
      <c r="H16" s="298"/>
      <c r="I16" s="298"/>
      <c r="J16" s="298"/>
      <c r="K16" s="298"/>
      <c r="L16" s="298"/>
      <c r="M16" s="298"/>
      <c r="N16" s="298"/>
      <c r="O16" s="298"/>
    </row>
    <row r="17" spans="1:15" ht="12.75">
      <c r="A17" s="298"/>
      <c r="B17" s="298"/>
      <c r="C17" s="298"/>
      <c r="D17" s="298"/>
      <c r="E17" s="298"/>
      <c r="F17" s="298"/>
      <c r="G17" s="298"/>
      <c r="H17" s="298"/>
      <c r="I17" s="298"/>
      <c r="J17" s="298"/>
      <c r="K17" s="298"/>
      <c r="L17" s="298"/>
      <c r="M17" s="298"/>
      <c r="N17" s="298"/>
      <c r="O17" s="298"/>
    </row>
    <row r="18" spans="1:15" ht="12.75">
      <c r="A18" s="298"/>
      <c r="B18" s="298"/>
      <c r="C18" s="298"/>
      <c r="D18" s="298"/>
      <c r="E18" s="298"/>
      <c r="F18" s="298"/>
      <c r="G18" s="298"/>
      <c r="H18" s="298"/>
      <c r="I18" s="298"/>
      <c r="J18" s="298"/>
      <c r="K18" s="298"/>
      <c r="L18" s="298"/>
      <c r="M18" s="298"/>
      <c r="N18" s="298"/>
      <c r="O18" s="298"/>
    </row>
    <row r="19" spans="1:15" ht="12.75">
      <c r="A19" s="298"/>
      <c r="B19" s="298"/>
      <c r="C19" s="298"/>
      <c r="D19" s="298"/>
      <c r="E19" s="298"/>
      <c r="F19" s="298"/>
      <c r="G19" s="298"/>
      <c r="H19" s="298"/>
      <c r="I19" s="298"/>
      <c r="J19" s="298"/>
      <c r="K19" s="298"/>
      <c r="L19" s="298"/>
      <c r="M19" s="298"/>
      <c r="N19" s="298"/>
      <c r="O19" s="298"/>
    </row>
    <row r="20" spans="1:15" ht="12.75">
      <c r="A20" s="298"/>
      <c r="B20" s="298"/>
      <c r="C20" s="298"/>
      <c r="D20" s="298"/>
      <c r="E20" s="298"/>
      <c r="F20" s="298"/>
      <c r="G20" s="298"/>
      <c r="H20" s="298"/>
      <c r="I20" s="298"/>
      <c r="J20" s="298"/>
      <c r="K20" s="298"/>
      <c r="L20" s="298"/>
      <c r="M20" s="298"/>
      <c r="N20" s="298"/>
      <c r="O20" s="298"/>
    </row>
    <row r="21" spans="1:15" ht="12.75">
      <c r="A21" s="298"/>
      <c r="B21" s="298"/>
      <c r="C21" s="298"/>
      <c r="D21" s="298"/>
      <c r="E21" s="298"/>
      <c r="F21" s="298"/>
      <c r="G21" s="298"/>
      <c r="H21" s="298"/>
      <c r="I21" s="298"/>
      <c r="J21" s="298"/>
      <c r="K21" s="298"/>
      <c r="L21" s="298"/>
      <c r="M21" s="298"/>
      <c r="N21" s="298"/>
      <c r="O21" s="298"/>
    </row>
    <row r="22" spans="1:15" ht="12.75">
      <c r="A22" s="298"/>
      <c r="B22" s="298"/>
      <c r="C22" s="298"/>
      <c r="D22" s="298"/>
      <c r="E22" s="298"/>
      <c r="F22" s="298"/>
      <c r="G22" s="298"/>
      <c r="H22" s="298"/>
      <c r="I22" s="298"/>
      <c r="J22" s="298"/>
      <c r="K22" s="298"/>
      <c r="L22" s="298"/>
      <c r="M22" s="298"/>
      <c r="N22" s="298"/>
      <c r="O22" s="298"/>
    </row>
    <row r="23" spans="1:15" ht="12.75">
      <c r="A23" s="298"/>
      <c r="B23" s="298"/>
      <c r="C23" s="298"/>
      <c r="D23" s="298"/>
      <c r="E23" s="298"/>
      <c r="F23" s="298"/>
      <c r="G23" s="298"/>
      <c r="H23" s="298"/>
      <c r="I23" s="298"/>
      <c r="J23" s="298"/>
      <c r="K23" s="298"/>
      <c r="L23" s="298"/>
      <c r="M23" s="298"/>
      <c r="N23" s="298"/>
      <c r="O23" s="298"/>
    </row>
    <row r="24" spans="1:15" ht="12.75">
      <c r="A24" s="298"/>
      <c r="B24" s="298"/>
      <c r="C24" s="298"/>
      <c r="D24" s="298"/>
      <c r="E24" s="298"/>
      <c r="F24" s="298"/>
      <c r="G24" s="298"/>
      <c r="H24" s="298"/>
      <c r="I24" s="298"/>
      <c r="J24" s="298"/>
      <c r="K24" s="298"/>
      <c r="L24" s="298"/>
      <c r="M24" s="298"/>
      <c r="N24" s="298"/>
      <c r="O24" s="298"/>
    </row>
    <row r="25" spans="1:15" ht="12.75">
      <c r="A25" s="298"/>
      <c r="B25" s="298"/>
      <c r="C25" s="298"/>
      <c r="D25" s="298"/>
      <c r="E25" s="298"/>
      <c r="F25" s="298"/>
      <c r="G25" s="298"/>
      <c r="H25" s="298"/>
      <c r="I25" s="298"/>
      <c r="J25" s="298"/>
      <c r="K25" s="298"/>
      <c r="L25" s="298"/>
      <c r="M25" s="298"/>
      <c r="N25" s="298"/>
      <c r="O25" s="298"/>
    </row>
    <row r="26" spans="1:15" ht="12.75">
      <c r="A26" s="298"/>
      <c r="B26" s="298"/>
      <c r="C26" s="298"/>
      <c r="D26" s="298"/>
      <c r="E26" s="298"/>
      <c r="F26" s="298"/>
      <c r="G26" s="298"/>
      <c r="H26" s="298"/>
      <c r="I26" s="298"/>
      <c r="J26" s="298"/>
      <c r="K26" s="298"/>
      <c r="L26" s="298"/>
      <c r="M26" s="298"/>
      <c r="N26" s="298"/>
      <c r="O26" s="298"/>
    </row>
    <row r="27" spans="1:15" ht="12.75">
      <c r="A27" s="298"/>
      <c r="B27" s="298"/>
      <c r="C27" s="298"/>
      <c r="D27" s="298"/>
      <c r="E27" s="298"/>
      <c r="F27" s="298"/>
      <c r="G27" s="298"/>
      <c r="H27" s="298"/>
      <c r="I27" s="298"/>
      <c r="J27" s="298"/>
      <c r="K27" s="298"/>
      <c r="L27" s="298"/>
      <c r="M27" s="298"/>
      <c r="N27" s="298"/>
      <c r="O27" s="298"/>
    </row>
    <row r="28" spans="1:15" ht="12.75">
      <c r="A28" s="298"/>
      <c r="B28" s="298"/>
      <c r="C28" s="298"/>
      <c r="D28" s="298"/>
      <c r="E28" s="298"/>
      <c r="F28" s="298"/>
      <c r="G28" s="298"/>
      <c r="H28" s="298"/>
      <c r="I28" s="298"/>
      <c r="J28" s="298"/>
      <c r="K28" s="298"/>
      <c r="L28" s="298"/>
      <c r="M28" s="298"/>
      <c r="N28" s="298"/>
      <c r="O28" s="298"/>
    </row>
    <row r="29" spans="1:15" ht="12.75">
      <c r="A29" s="298"/>
      <c r="B29" s="298"/>
      <c r="C29" s="298"/>
      <c r="D29" s="298"/>
      <c r="E29" s="298"/>
      <c r="F29" s="298"/>
      <c r="G29" s="298"/>
      <c r="H29" s="298"/>
      <c r="I29" s="298"/>
      <c r="J29" s="298"/>
      <c r="K29" s="298"/>
      <c r="L29" s="298"/>
      <c r="M29" s="298"/>
      <c r="N29" s="298"/>
      <c r="O29" s="298"/>
    </row>
    <row r="30" spans="1:15" ht="12.75">
      <c r="A30" s="298"/>
      <c r="B30" s="298"/>
      <c r="C30" s="298"/>
      <c r="D30" s="298"/>
      <c r="E30" s="298"/>
      <c r="F30" s="298"/>
      <c r="G30" s="298"/>
      <c r="H30" s="298"/>
      <c r="I30" s="298"/>
      <c r="J30" s="298"/>
      <c r="K30" s="298"/>
      <c r="L30" s="298"/>
      <c r="M30" s="298"/>
      <c r="N30" s="298"/>
      <c r="O30" s="298"/>
    </row>
    <row r="31" spans="1:15" ht="12.75">
      <c r="A31" s="298"/>
      <c r="B31" s="298"/>
      <c r="C31" s="298"/>
      <c r="D31" s="298"/>
      <c r="E31" s="298"/>
      <c r="F31" s="298"/>
      <c r="G31" s="298"/>
      <c r="H31" s="298"/>
      <c r="I31" s="298"/>
      <c r="J31" s="298"/>
      <c r="K31" s="298"/>
      <c r="L31" s="298"/>
      <c r="M31" s="298"/>
      <c r="N31" s="298"/>
      <c r="O31" s="298"/>
    </row>
    <row r="32" spans="1:15" ht="12.75">
      <c r="A32" s="298"/>
      <c r="B32" s="298"/>
      <c r="C32" s="298"/>
      <c r="D32" s="298"/>
      <c r="E32" s="298"/>
      <c r="F32" s="298"/>
      <c r="G32" s="298"/>
      <c r="H32" s="298"/>
      <c r="I32" s="298"/>
      <c r="J32" s="298"/>
      <c r="K32" s="298"/>
      <c r="L32" s="298"/>
      <c r="M32" s="298"/>
      <c r="N32" s="298"/>
      <c r="O32" s="298"/>
    </row>
    <row r="33" spans="1:15" ht="12.75">
      <c r="A33" s="298"/>
      <c r="B33" s="298"/>
      <c r="C33" s="298"/>
      <c r="D33" s="298"/>
      <c r="E33" s="298"/>
      <c r="F33" s="298"/>
      <c r="G33" s="298"/>
      <c r="H33" s="298"/>
      <c r="I33" s="298"/>
      <c r="J33" s="298"/>
      <c r="K33" s="298"/>
      <c r="L33" s="298"/>
      <c r="M33" s="298"/>
      <c r="N33" s="298"/>
      <c r="O33" s="298"/>
    </row>
    <row r="34" spans="1:15" ht="12.75">
      <c r="A34" s="298"/>
      <c r="B34" s="298"/>
      <c r="C34" s="298"/>
      <c r="D34" s="298"/>
      <c r="E34" s="298"/>
      <c r="F34" s="298"/>
      <c r="G34" s="298"/>
      <c r="H34" s="298"/>
      <c r="I34" s="298"/>
      <c r="J34" s="298"/>
      <c r="K34" s="298"/>
      <c r="L34" s="298"/>
      <c r="M34" s="298"/>
      <c r="N34" s="298"/>
      <c r="O34" s="298"/>
    </row>
    <row r="38" ht="12.75">
      <c r="C38" s="299"/>
    </row>
  </sheetData>
  <sheetProtection/>
  <printOptions/>
  <pageMargins left="0.75" right="0.75" top="1" bottom="1" header="0.5" footer="0.5"/>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B1:E26"/>
  <sheetViews>
    <sheetView zoomScalePageLayoutView="0" workbookViewId="0" topLeftCell="A15">
      <selection activeCell="B29" sqref="B29"/>
    </sheetView>
  </sheetViews>
  <sheetFormatPr defaultColWidth="9.140625" defaultRowHeight="12.75"/>
  <cols>
    <col min="1" max="1" width="8.421875" style="0" customWidth="1"/>
    <col min="2" max="2" width="28.140625" style="0" customWidth="1"/>
    <col min="3" max="3" width="10.8515625" style="31" customWidth="1"/>
    <col min="4" max="4" width="9.140625" style="149" customWidth="1"/>
    <col min="5" max="5" width="30.00390625" style="0" customWidth="1"/>
  </cols>
  <sheetData>
    <row r="1" spans="2:5" ht="26.25" customHeight="1" thickTop="1">
      <c r="B1" s="724" t="s">
        <v>288</v>
      </c>
      <c r="C1" s="725"/>
      <c r="D1" s="725"/>
      <c r="E1" s="726"/>
    </row>
    <row r="2" spans="2:5" ht="12.75">
      <c r="B2" s="475" t="s">
        <v>345</v>
      </c>
      <c r="C2" s="398">
        <f>'Population Data'!C6</f>
        <v>20000</v>
      </c>
      <c r="D2" s="627"/>
      <c r="E2" s="361"/>
    </row>
    <row r="3" spans="2:5" ht="21.75" customHeight="1">
      <c r="B3" s="475" t="s">
        <v>247</v>
      </c>
      <c r="C3" s="398" t="s">
        <v>256</v>
      </c>
      <c r="D3" s="623" t="s">
        <v>182</v>
      </c>
      <c r="E3" s="588"/>
    </row>
    <row r="4" spans="2:5" ht="25.5">
      <c r="B4" s="476" t="s">
        <v>257</v>
      </c>
      <c r="C4" s="381"/>
      <c r="D4" s="627"/>
      <c r="E4" s="588"/>
    </row>
    <row r="5" spans="2:5" ht="12.75">
      <c r="B5" s="477" t="s">
        <v>258</v>
      </c>
      <c r="C5" s="381">
        <v>0.0001</v>
      </c>
      <c r="D5" s="628">
        <f>'Population Data'!C6*C5</f>
        <v>2</v>
      </c>
      <c r="E5" s="588" t="s">
        <v>264</v>
      </c>
    </row>
    <row r="6" spans="2:5" ht="12.75">
      <c r="B6" s="477" t="s">
        <v>259</v>
      </c>
      <c r="C6" s="381">
        <v>0.001</v>
      </c>
      <c r="D6" s="628">
        <f>'Population Data'!C6*C6</f>
        <v>20</v>
      </c>
      <c r="E6" s="588" t="s">
        <v>265</v>
      </c>
    </row>
    <row r="7" spans="2:5" ht="12.75">
      <c r="B7" s="477" t="s">
        <v>260</v>
      </c>
      <c r="C7" s="381">
        <v>0.0001</v>
      </c>
      <c r="D7" s="628">
        <f>'Population Data'!C6*C7</f>
        <v>2</v>
      </c>
      <c r="E7" s="588" t="s">
        <v>264</v>
      </c>
    </row>
    <row r="8" spans="2:5" ht="12.75">
      <c r="B8" s="477" t="s">
        <v>261</v>
      </c>
      <c r="C8" s="381">
        <v>0.0005</v>
      </c>
      <c r="D8" s="628">
        <f>'Population Data'!C6*C8</f>
        <v>10</v>
      </c>
      <c r="E8" s="588" t="s">
        <v>266</v>
      </c>
    </row>
    <row r="9" spans="2:5" ht="12.75">
      <c r="B9" s="477" t="s">
        <v>262</v>
      </c>
      <c r="C9" s="381"/>
      <c r="D9" s="628">
        <f>'Population Data'!C6*C9</f>
        <v>0</v>
      </c>
      <c r="E9" s="588"/>
    </row>
    <row r="10" spans="2:5" ht="12.75">
      <c r="B10" s="474"/>
      <c r="C10" s="381"/>
      <c r="D10" s="628"/>
      <c r="E10" s="588"/>
    </row>
    <row r="11" spans="2:5" ht="25.5">
      <c r="B11" s="476" t="s">
        <v>263</v>
      </c>
      <c r="C11" s="381"/>
      <c r="D11" s="628"/>
      <c r="E11" s="588"/>
    </row>
    <row r="12" spans="2:5" ht="22.5" customHeight="1">
      <c r="B12" s="477" t="s">
        <v>310</v>
      </c>
      <c r="C12" s="381">
        <v>0.001</v>
      </c>
      <c r="D12" s="628">
        <f>'Population Data'!C6*C12</f>
        <v>20</v>
      </c>
      <c r="E12" s="588" t="s">
        <v>311</v>
      </c>
    </row>
    <row r="13" spans="2:5" ht="21" customHeight="1">
      <c r="B13" s="477" t="s">
        <v>312</v>
      </c>
      <c r="C13" s="381">
        <v>0.0001</v>
      </c>
      <c r="D13" s="628">
        <f>'Population Data'!C6*C13</f>
        <v>2</v>
      </c>
      <c r="E13" s="588" t="s">
        <v>264</v>
      </c>
    </row>
    <row r="14" spans="2:5" ht="12.75">
      <c r="B14" s="477" t="s">
        <v>313</v>
      </c>
      <c r="C14" s="381">
        <v>0.0001</v>
      </c>
      <c r="D14" s="628">
        <f>'Population Data'!C6*C14</f>
        <v>2</v>
      </c>
      <c r="E14" s="588" t="s">
        <v>314</v>
      </c>
    </row>
    <row r="15" spans="2:5" ht="12.75">
      <c r="B15" s="477" t="s">
        <v>315</v>
      </c>
      <c r="C15" s="381">
        <v>0.0002</v>
      </c>
      <c r="D15" s="628">
        <f>'Population Data'!C6*C15</f>
        <v>4</v>
      </c>
      <c r="E15" s="588"/>
    </row>
    <row r="16" spans="2:5" ht="12.75">
      <c r="B16" s="477" t="s">
        <v>316</v>
      </c>
      <c r="C16" s="381">
        <v>0.0006</v>
      </c>
      <c r="D16" s="628">
        <f>'Population Data'!C6*C16</f>
        <v>11.999999999999998</v>
      </c>
      <c r="E16" s="588" t="s">
        <v>322</v>
      </c>
    </row>
    <row r="17" spans="2:5" ht="12.75">
      <c r="B17" s="477" t="s">
        <v>321</v>
      </c>
      <c r="C17" s="381">
        <v>0.0003</v>
      </c>
      <c r="D17" s="628">
        <f>'Population Data'!C6*C17</f>
        <v>5.999999999999999</v>
      </c>
      <c r="E17" s="588" t="s">
        <v>323</v>
      </c>
    </row>
    <row r="18" spans="2:5" ht="12.75">
      <c r="B18" s="477" t="s">
        <v>324</v>
      </c>
      <c r="C18" s="381">
        <v>0.001</v>
      </c>
      <c r="D18" s="628">
        <f>'Population Data'!C6*C18</f>
        <v>20</v>
      </c>
      <c r="E18" s="588"/>
    </row>
    <row r="19" spans="2:5" ht="12.75">
      <c r="B19" s="474"/>
      <c r="C19" s="381"/>
      <c r="D19" s="628"/>
      <c r="E19" s="588"/>
    </row>
    <row r="20" spans="2:5" ht="13.5" thickBot="1">
      <c r="B20" s="478"/>
      <c r="C20" s="629"/>
      <c r="D20" s="580" t="s">
        <v>10</v>
      </c>
      <c r="E20" s="600"/>
    </row>
    <row r="21" ht="13.5" thickTop="1"/>
    <row r="22" spans="2:5" ht="12.75">
      <c r="B22" s="626" t="s">
        <v>317</v>
      </c>
      <c r="E22" s="624"/>
    </row>
    <row r="23" spans="2:5" ht="12.75">
      <c r="B23" s="624" t="s">
        <v>318</v>
      </c>
      <c r="C23" s="624"/>
      <c r="D23" s="625"/>
      <c r="E23" s="624"/>
    </row>
    <row r="24" spans="2:5" ht="12.75">
      <c r="B24" s="624" t="s">
        <v>318</v>
      </c>
      <c r="C24" s="624"/>
      <c r="D24" s="625"/>
      <c r="E24" s="624"/>
    </row>
    <row r="25" spans="2:5" ht="12.75">
      <c r="B25" s="624" t="s">
        <v>320</v>
      </c>
      <c r="C25" s="624"/>
      <c r="D25" s="625"/>
      <c r="E25" s="624"/>
    </row>
    <row r="26" spans="2:5" ht="12.75">
      <c r="B26" s="624" t="s">
        <v>319</v>
      </c>
      <c r="C26" s="624"/>
      <c r="D26" s="625"/>
      <c r="E26" s="624"/>
    </row>
  </sheetData>
  <sheetProtection/>
  <mergeCells count="1">
    <mergeCell ref="B1:E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O34"/>
  <sheetViews>
    <sheetView tabSelected="1" zoomScale="90" zoomScaleNormal="90" zoomScalePageLayoutView="0" workbookViewId="0" topLeftCell="A1">
      <selection activeCell="A1" sqref="A1:L1"/>
    </sheetView>
  </sheetViews>
  <sheetFormatPr defaultColWidth="9.140625" defaultRowHeight="12.75"/>
  <cols>
    <col min="1" max="1" width="30.8515625" style="0" customWidth="1"/>
    <col min="4" max="4" width="7.28125" style="0" customWidth="1"/>
    <col min="5" max="5" width="10.7109375" style="0" customWidth="1"/>
    <col min="6" max="6" width="9.28125" style="2" customWidth="1"/>
    <col min="7" max="7" width="11.57421875" style="2" customWidth="1"/>
    <col min="8" max="8" width="9.140625" style="2" customWidth="1"/>
    <col min="9" max="9" width="11.7109375" style="2" customWidth="1"/>
    <col min="10" max="10" width="10.421875" style="0" customWidth="1"/>
    <col min="11" max="11" width="9.140625" style="155" customWidth="1"/>
  </cols>
  <sheetData>
    <row r="1" spans="1:12" ht="39.75" customHeight="1" thickBot="1" thickTop="1">
      <c r="A1" s="727" t="s">
        <v>274</v>
      </c>
      <c r="B1" s="728"/>
      <c r="C1" s="728"/>
      <c r="D1" s="728"/>
      <c r="E1" s="728"/>
      <c r="F1" s="728"/>
      <c r="G1" s="728"/>
      <c r="H1" s="728"/>
      <c r="I1" s="728"/>
      <c r="J1" s="728"/>
      <c r="K1" s="728"/>
      <c r="L1" s="729"/>
    </row>
    <row r="2" spans="1:4" ht="14.25" thickBot="1" thickTop="1">
      <c r="A2" s="339" t="s">
        <v>10</v>
      </c>
      <c r="B2" t="s">
        <v>10</v>
      </c>
      <c r="C2" s="2"/>
      <c r="D2" s="2"/>
    </row>
    <row r="3" spans="1:3" ht="15.75" thickTop="1">
      <c r="A3" s="152" t="s">
        <v>106</v>
      </c>
      <c r="B3" s="158"/>
      <c r="C3" s="524"/>
    </row>
    <row r="4" spans="1:3" ht="15">
      <c r="A4" s="153" t="s">
        <v>166</v>
      </c>
      <c r="B4" s="160"/>
      <c r="C4" s="524"/>
    </row>
    <row r="5" spans="1:3" ht="15.75" thickBot="1">
      <c r="A5" s="154" t="s">
        <v>179</v>
      </c>
      <c r="B5" s="159"/>
      <c r="C5" s="524"/>
    </row>
    <row r="6" spans="1:4" ht="15.75" thickTop="1">
      <c r="A6" s="310"/>
      <c r="B6" s="311"/>
      <c r="C6" s="2"/>
      <c r="D6" s="2"/>
    </row>
    <row r="7" spans="1:4" ht="15.75" thickBot="1">
      <c r="A7" s="310"/>
      <c r="B7" s="311"/>
      <c r="C7" s="2"/>
      <c r="D7" s="2"/>
    </row>
    <row r="8" spans="1:15" ht="65.25" customHeight="1" thickBot="1" thickTop="1">
      <c r="A8" s="730" t="s">
        <v>348</v>
      </c>
      <c r="B8" s="731"/>
      <c r="C8" s="731"/>
      <c r="D8" s="731"/>
      <c r="E8" s="731"/>
      <c r="F8" s="731"/>
      <c r="G8" s="731"/>
      <c r="H8" s="731"/>
      <c r="I8" s="731"/>
      <c r="J8" s="732"/>
      <c r="K8" s="733" t="s">
        <v>153</v>
      </c>
      <c r="L8" s="734"/>
      <c r="M8" s="337"/>
      <c r="N8" s="338"/>
      <c r="O8" s="338"/>
    </row>
    <row r="9" spans="1:15" ht="18" customHeight="1" thickTop="1">
      <c r="A9" s="337"/>
      <c r="B9" s="337"/>
      <c r="C9" s="337"/>
      <c r="D9" s="337"/>
      <c r="E9" s="337"/>
      <c r="F9" s="337"/>
      <c r="G9" s="337"/>
      <c r="H9" s="337"/>
      <c r="I9" s="367"/>
      <c r="J9" s="337"/>
      <c r="K9" s="735" t="s">
        <v>271</v>
      </c>
      <c r="L9" s="738" t="s">
        <v>170</v>
      </c>
      <c r="M9" s="337"/>
      <c r="N9" s="338"/>
      <c r="O9" s="338"/>
    </row>
    <row r="10" spans="1:15" ht="0.75" customHeight="1" thickBot="1">
      <c r="A10" s="337"/>
      <c r="B10" s="337"/>
      <c r="C10" s="337"/>
      <c r="D10" s="337"/>
      <c r="E10" s="337"/>
      <c r="F10" s="337"/>
      <c r="G10" s="337"/>
      <c r="H10" s="337"/>
      <c r="I10" s="367"/>
      <c r="J10" s="337"/>
      <c r="K10" s="736"/>
      <c r="L10" s="739"/>
      <c r="M10" s="337"/>
      <c r="N10" s="338"/>
      <c r="O10" s="338"/>
    </row>
    <row r="11" spans="1:12" ht="60" customHeight="1" thickBot="1" thickTop="1">
      <c r="A11" s="341"/>
      <c r="B11" s="460" t="s">
        <v>230</v>
      </c>
      <c r="C11" s="461" t="s">
        <v>231</v>
      </c>
      <c r="D11" s="461" t="s">
        <v>232</v>
      </c>
      <c r="E11" s="472" t="s">
        <v>233</v>
      </c>
      <c r="F11" s="462" t="s">
        <v>234</v>
      </c>
      <c r="G11" s="462" t="s">
        <v>235</v>
      </c>
      <c r="H11" s="462" t="s">
        <v>236</v>
      </c>
      <c r="I11" s="462" t="s">
        <v>272</v>
      </c>
      <c r="J11" s="463" t="s">
        <v>238</v>
      </c>
      <c r="K11" s="737"/>
      <c r="L11" s="740"/>
    </row>
    <row r="12" spans="1:12" ht="17.25" customHeight="1" thickBot="1" thickTop="1">
      <c r="A12" s="345">
        <v>1</v>
      </c>
      <c r="B12" s="346">
        <v>2</v>
      </c>
      <c r="C12" s="346">
        <v>3</v>
      </c>
      <c r="D12" s="346">
        <v>4</v>
      </c>
      <c r="E12" s="346">
        <v>5</v>
      </c>
      <c r="F12" s="346">
        <v>6</v>
      </c>
      <c r="G12" s="346">
        <v>7</v>
      </c>
      <c r="H12" s="346">
        <v>8</v>
      </c>
      <c r="I12" s="346">
        <v>9</v>
      </c>
      <c r="J12" s="347">
        <v>10</v>
      </c>
      <c r="K12" s="156">
        <v>11</v>
      </c>
      <c r="L12" s="163">
        <v>12</v>
      </c>
    </row>
    <row r="13" spans="1:12" ht="15" customHeight="1" thickTop="1">
      <c r="A13" s="479" t="s">
        <v>273</v>
      </c>
      <c r="B13" s="45">
        <v>342</v>
      </c>
      <c r="C13" s="10">
        <v>12.3</v>
      </c>
      <c r="D13" s="10">
        <v>1.3</v>
      </c>
      <c r="E13" s="664"/>
      <c r="F13" s="354">
        <f>(B13*E13)/100</f>
        <v>0</v>
      </c>
      <c r="G13" s="354">
        <f aca="true" t="shared" si="0" ref="G13:G23">(C13*E13)/100</f>
        <v>0</v>
      </c>
      <c r="H13" s="354">
        <f aca="true" t="shared" si="1" ref="H13:H23">(D13*E13)/100</f>
        <v>0</v>
      </c>
      <c r="I13" s="666">
        <f>(E13*B4*30)/1000</f>
        <v>0</v>
      </c>
      <c r="J13" s="464">
        <f>(E13*B3*30)/1000000</f>
        <v>0</v>
      </c>
      <c r="K13" s="497">
        <v>180</v>
      </c>
      <c r="L13" s="498">
        <f>J13*K13</f>
        <v>0</v>
      </c>
    </row>
    <row r="14" spans="1:12" ht="15" customHeight="1">
      <c r="A14" s="479" t="s">
        <v>89</v>
      </c>
      <c r="B14" s="45">
        <v>350</v>
      </c>
      <c r="C14" s="10">
        <v>10</v>
      </c>
      <c r="D14" s="10">
        <v>4</v>
      </c>
      <c r="E14" s="664">
        <v>0</v>
      </c>
      <c r="F14" s="354">
        <f aca="true" t="shared" si="2" ref="F14:F23">(B14*E14)/100</f>
        <v>0</v>
      </c>
      <c r="G14" s="354">
        <f t="shared" si="0"/>
        <v>0</v>
      </c>
      <c r="H14" s="354">
        <f t="shared" si="1"/>
        <v>0</v>
      </c>
      <c r="I14" s="666">
        <f>(E14*B4*30)/1000</f>
        <v>0</v>
      </c>
      <c r="J14" s="464">
        <f>(E14*B3*30)/1000000</f>
        <v>0</v>
      </c>
      <c r="K14" s="499">
        <v>220</v>
      </c>
      <c r="L14" s="500">
        <f aca="true" t="shared" si="3" ref="L14:L23">J14*K14</f>
        <v>0</v>
      </c>
    </row>
    <row r="15" spans="1:12" ht="15" customHeight="1">
      <c r="A15" s="479" t="s">
        <v>351</v>
      </c>
      <c r="B15" s="45">
        <v>364</v>
      </c>
      <c r="C15" s="10">
        <v>10.3</v>
      </c>
      <c r="D15" s="10">
        <v>1</v>
      </c>
      <c r="E15" s="664"/>
      <c r="F15" s="354">
        <f>(B15*E15)/100</f>
        <v>0</v>
      </c>
      <c r="G15" s="354">
        <f t="shared" si="0"/>
        <v>0</v>
      </c>
      <c r="H15" s="354">
        <f t="shared" si="1"/>
        <v>0</v>
      </c>
      <c r="I15" s="666"/>
      <c r="J15" s="464"/>
      <c r="K15" s="499"/>
      <c r="L15" s="500"/>
    </row>
    <row r="16" spans="1:12" ht="15" customHeight="1">
      <c r="A16" s="479" t="s">
        <v>91</v>
      </c>
      <c r="B16" s="45">
        <v>335</v>
      </c>
      <c r="C16" s="10">
        <v>11</v>
      </c>
      <c r="D16" s="10">
        <v>3</v>
      </c>
      <c r="E16" s="664">
        <v>0</v>
      </c>
      <c r="F16" s="354">
        <f t="shared" si="2"/>
        <v>0</v>
      </c>
      <c r="G16" s="354">
        <f t="shared" si="0"/>
        <v>0</v>
      </c>
      <c r="H16" s="354">
        <f t="shared" si="1"/>
        <v>0</v>
      </c>
      <c r="I16" s="666">
        <f>(E16*B4*30)/1000</f>
        <v>0</v>
      </c>
      <c r="J16" s="464">
        <f>(E16*B3*30)/1000000</f>
        <v>0</v>
      </c>
      <c r="K16" s="499">
        <v>105</v>
      </c>
      <c r="L16" s="500">
        <f t="shared" si="3"/>
        <v>0</v>
      </c>
    </row>
    <row r="17" spans="1:12" ht="15" customHeight="1">
      <c r="A17" s="479" t="s">
        <v>92</v>
      </c>
      <c r="B17" s="45">
        <v>360</v>
      </c>
      <c r="C17" s="10">
        <v>7</v>
      </c>
      <c r="D17" s="10">
        <v>0.5</v>
      </c>
      <c r="E17" s="664"/>
      <c r="F17" s="354">
        <f t="shared" si="2"/>
        <v>0</v>
      </c>
      <c r="G17" s="354">
        <f t="shared" si="0"/>
        <v>0</v>
      </c>
      <c r="H17" s="354">
        <f t="shared" si="1"/>
        <v>0</v>
      </c>
      <c r="I17" s="666">
        <f>(E17*B4*30)/1000</f>
        <v>0</v>
      </c>
      <c r="J17" s="464">
        <f>(E17*B3*30)/1000000</f>
        <v>0</v>
      </c>
      <c r="K17" s="499">
        <v>220</v>
      </c>
      <c r="L17" s="500">
        <f t="shared" si="3"/>
        <v>0</v>
      </c>
    </row>
    <row r="18" spans="1:12" ht="15" customHeight="1">
      <c r="A18" s="479" t="s">
        <v>129</v>
      </c>
      <c r="B18" s="45">
        <v>360</v>
      </c>
      <c r="C18" s="10">
        <v>17.2</v>
      </c>
      <c r="D18" s="10">
        <v>6</v>
      </c>
      <c r="E18" s="664">
        <v>0</v>
      </c>
      <c r="F18" s="354">
        <f t="shared" si="2"/>
        <v>0</v>
      </c>
      <c r="G18" s="354">
        <f t="shared" si="0"/>
        <v>0</v>
      </c>
      <c r="H18" s="354">
        <f t="shared" si="1"/>
        <v>0</v>
      </c>
      <c r="I18" s="666">
        <f>(E18*B4*30)/1000</f>
        <v>0</v>
      </c>
      <c r="J18" s="464">
        <f>(E18*B3*30)/1000000</f>
        <v>0</v>
      </c>
      <c r="K18" s="499">
        <v>269</v>
      </c>
      <c r="L18" s="500">
        <f t="shared" si="3"/>
        <v>0</v>
      </c>
    </row>
    <row r="19" spans="1:12" ht="15" customHeight="1">
      <c r="A19" s="479" t="s">
        <v>328</v>
      </c>
      <c r="B19" s="45">
        <v>340</v>
      </c>
      <c r="C19" s="10">
        <v>21</v>
      </c>
      <c r="D19" s="10">
        <v>1.2</v>
      </c>
      <c r="E19" s="664">
        <v>0</v>
      </c>
      <c r="F19" s="354">
        <f t="shared" si="2"/>
        <v>0</v>
      </c>
      <c r="G19" s="354">
        <f t="shared" si="0"/>
        <v>0</v>
      </c>
      <c r="H19" s="354">
        <f t="shared" si="1"/>
        <v>0</v>
      </c>
      <c r="I19" s="666">
        <f>(E19*B4*30)/1000</f>
        <v>0</v>
      </c>
      <c r="J19" s="464">
        <f>(E19*B3*30)/1000000</f>
        <v>0</v>
      </c>
      <c r="K19" s="499">
        <v>617</v>
      </c>
      <c r="L19" s="500">
        <f t="shared" si="3"/>
        <v>0</v>
      </c>
    </row>
    <row r="20" spans="1:12" ht="15" customHeight="1">
      <c r="A20" s="479" t="s">
        <v>94</v>
      </c>
      <c r="B20" s="45">
        <v>335</v>
      </c>
      <c r="C20" s="10">
        <v>22</v>
      </c>
      <c r="D20" s="10">
        <v>1.4</v>
      </c>
      <c r="E20" s="664">
        <v>0</v>
      </c>
      <c r="F20" s="354">
        <f t="shared" si="2"/>
        <v>0</v>
      </c>
      <c r="G20" s="354">
        <f t="shared" si="0"/>
        <v>0</v>
      </c>
      <c r="H20" s="354">
        <f t="shared" si="1"/>
        <v>0</v>
      </c>
      <c r="I20" s="666">
        <f>(E20*B4*30)/1000</f>
        <v>0</v>
      </c>
      <c r="J20" s="464">
        <f>(E20*B3*30)/1000000</f>
        <v>0</v>
      </c>
      <c r="K20" s="499">
        <v>400</v>
      </c>
      <c r="L20" s="500">
        <f t="shared" si="3"/>
        <v>0</v>
      </c>
    </row>
    <row r="21" spans="1:12" ht="15" customHeight="1">
      <c r="A21" s="479" t="s">
        <v>95</v>
      </c>
      <c r="B21" s="45">
        <v>340</v>
      </c>
      <c r="C21" s="10">
        <v>20</v>
      </c>
      <c r="D21" s="10">
        <v>0.6</v>
      </c>
      <c r="E21" s="664">
        <v>0</v>
      </c>
      <c r="F21" s="354">
        <f t="shared" si="2"/>
        <v>0</v>
      </c>
      <c r="G21" s="354">
        <f t="shared" si="0"/>
        <v>0</v>
      </c>
      <c r="H21" s="354">
        <f t="shared" si="1"/>
        <v>0</v>
      </c>
      <c r="I21" s="666">
        <f>(E21*B4*30)/1000</f>
        <v>0</v>
      </c>
      <c r="J21" s="464">
        <f>(E21*B3*30)/1000000</f>
        <v>0</v>
      </c>
      <c r="K21" s="499">
        <v>375</v>
      </c>
      <c r="L21" s="500">
        <f t="shared" si="3"/>
        <v>0</v>
      </c>
    </row>
    <row r="22" spans="1:12" ht="15" customHeight="1">
      <c r="A22" s="479" t="s">
        <v>97</v>
      </c>
      <c r="B22" s="45">
        <v>885</v>
      </c>
      <c r="C22" s="10">
        <v>0</v>
      </c>
      <c r="D22" s="10">
        <v>100</v>
      </c>
      <c r="E22" s="664"/>
      <c r="F22" s="354">
        <f t="shared" si="2"/>
        <v>0</v>
      </c>
      <c r="G22" s="354">
        <f t="shared" si="0"/>
        <v>0</v>
      </c>
      <c r="H22" s="354">
        <f t="shared" si="1"/>
        <v>0</v>
      </c>
      <c r="I22" s="666">
        <f>(E22*B14*30)/1000</f>
        <v>0</v>
      </c>
      <c r="J22" s="464">
        <f>(E22*B3*30)/1000000</f>
        <v>0</v>
      </c>
      <c r="K22" s="499">
        <v>150</v>
      </c>
      <c r="L22" s="500">
        <f t="shared" si="3"/>
        <v>0</v>
      </c>
    </row>
    <row r="23" spans="1:12" ht="16.5" customHeight="1" thickBot="1">
      <c r="A23" s="480" t="s">
        <v>99</v>
      </c>
      <c r="B23" s="365">
        <v>450</v>
      </c>
      <c r="C23" s="366">
        <v>16.7</v>
      </c>
      <c r="D23" s="366">
        <v>15.5</v>
      </c>
      <c r="E23" s="665">
        <v>0</v>
      </c>
      <c r="F23" s="364">
        <f t="shared" si="2"/>
        <v>0</v>
      </c>
      <c r="G23" s="364">
        <f t="shared" si="0"/>
        <v>0</v>
      </c>
      <c r="H23" s="364">
        <f t="shared" si="1"/>
        <v>0</v>
      </c>
      <c r="I23" s="666">
        <f>(E23*B4*30)/1000</f>
        <v>0</v>
      </c>
      <c r="J23" s="464">
        <f>(E23*B3*30)/1000000</f>
        <v>0</v>
      </c>
      <c r="K23" s="505">
        <v>269</v>
      </c>
      <c r="L23" s="506">
        <f t="shared" si="3"/>
        <v>0</v>
      </c>
    </row>
    <row r="24" spans="1:12" ht="12.75" customHeight="1" thickBot="1" thickTop="1">
      <c r="A24" s="343"/>
      <c r="B24" s="15"/>
      <c r="C24" s="15"/>
      <c r="D24" s="15"/>
      <c r="E24" s="15"/>
      <c r="F24" s="465"/>
      <c r="G24" s="465"/>
      <c r="H24" s="465"/>
      <c r="I24" s="465"/>
      <c r="J24" s="15"/>
      <c r="K24" s="503" t="s">
        <v>10</v>
      </c>
      <c r="L24" s="504" t="s">
        <v>10</v>
      </c>
    </row>
    <row r="25" spans="1:12" ht="21.75" customHeight="1" thickBot="1" thickTop="1">
      <c r="A25" s="507" t="s">
        <v>101</v>
      </c>
      <c r="B25" s="466"/>
      <c r="C25" s="467"/>
      <c r="D25" s="467"/>
      <c r="E25" s="468">
        <f aca="true" t="shared" si="4" ref="E25:J25">SUM(E13:E23)</f>
        <v>0</v>
      </c>
      <c r="F25" s="469">
        <f t="shared" si="4"/>
        <v>0</v>
      </c>
      <c r="G25" s="469">
        <f t="shared" si="4"/>
        <v>0</v>
      </c>
      <c r="H25" s="469">
        <f t="shared" si="4"/>
        <v>0</v>
      </c>
      <c r="I25" s="470">
        <f t="shared" si="4"/>
        <v>0</v>
      </c>
      <c r="J25" s="471">
        <f t="shared" si="4"/>
        <v>0</v>
      </c>
      <c r="K25" s="471">
        <f>SUM(K13:K24)</f>
        <v>2805</v>
      </c>
      <c r="L25" s="508">
        <f>SUM(L13:L23)</f>
        <v>0</v>
      </c>
    </row>
    <row r="26" spans="11:12" ht="14.25" thickBot="1" thickTop="1">
      <c r="K26" s="502" t="s">
        <v>10</v>
      </c>
      <c r="L26" s="502" t="s">
        <v>10</v>
      </c>
    </row>
    <row r="27" spans="1:12" ht="75" customHeight="1" thickTop="1">
      <c r="A27" s="481" t="s">
        <v>159</v>
      </c>
      <c r="B27" s="348"/>
      <c r="E27" s="489" t="s">
        <v>267</v>
      </c>
      <c r="F27" s="350" t="s">
        <v>270</v>
      </c>
      <c r="G27" s="349" t="s">
        <v>268</v>
      </c>
      <c r="H27" s="350" t="s">
        <v>270</v>
      </c>
      <c r="I27" s="349" t="s">
        <v>269</v>
      </c>
      <c r="J27" s="350" t="s">
        <v>270</v>
      </c>
      <c r="K27" s="502" t="s">
        <v>10</v>
      </c>
      <c r="L27" s="502" t="s">
        <v>10</v>
      </c>
    </row>
    <row r="28" spans="1:12" ht="21.75" customHeight="1" thickBot="1">
      <c r="A28" s="351" t="s">
        <v>160</v>
      </c>
      <c r="B28" s="352">
        <f>F25</f>
        <v>0</v>
      </c>
      <c r="E28" s="490">
        <v>2100</v>
      </c>
      <c r="F28" s="487">
        <f>(B28/E28)*100</f>
        <v>0</v>
      </c>
      <c r="G28" s="495">
        <v>2400</v>
      </c>
      <c r="H28" s="488">
        <f>(B28/G28)*100</f>
        <v>0</v>
      </c>
      <c r="I28" s="509">
        <v>2700</v>
      </c>
      <c r="J28" s="494">
        <f>(B28/I28)*100</f>
        <v>0</v>
      </c>
      <c r="K28" s="502" t="s">
        <v>10</v>
      </c>
      <c r="L28" s="502" t="s">
        <v>10</v>
      </c>
    </row>
    <row r="29" spans="1:12" ht="24.75" customHeight="1" thickTop="1">
      <c r="A29" s="351" t="s">
        <v>163</v>
      </c>
      <c r="B29" s="352" t="e">
        <f>((G25*4)/F25)*100</f>
        <v>#DIV/0!</v>
      </c>
      <c r="E29" s="491">
        <v>11</v>
      </c>
      <c r="F29" s="493" t="e">
        <f>(B29/E29)*100</f>
        <v>#DIV/0!</v>
      </c>
      <c r="G29" s="483"/>
      <c r="H29" s="486"/>
      <c r="I29" s="486"/>
      <c r="J29" s="486"/>
      <c r="K29" s="502" t="s">
        <v>10</v>
      </c>
      <c r="L29" s="502" t="s">
        <v>10</v>
      </c>
    </row>
    <row r="30" spans="1:12" ht="27.75" customHeight="1" thickBot="1">
      <c r="A30" s="357" t="s">
        <v>164</v>
      </c>
      <c r="B30" s="358" t="e">
        <f>((H25*9)/F25)*100</f>
        <v>#DIV/0!</v>
      </c>
      <c r="E30" s="492">
        <v>17</v>
      </c>
      <c r="F30" s="494" t="e">
        <f>(B30/E30)*100</f>
        <v>#DIV/0!</v>
      </c>
      <c r="G30" s="484"/>
      <c r="H30" s="486"/>
      <c r="I30" s="486"/>
      <c r="J30" s="486"/>
      <c r="K30" s="502" t="s">
        <v>10</v>
      </c>
      <c r="L30" s="502" t="s">
        <v>10</v>
      </c>
    </row>
    <row r="31" spans="11:12" ht="13.5" thickTop="1">
      <c r="K31" s="502" t="s">
        <v>10</v>
      </c>
      <c r="L31" s="502"/>
    </row>
    <row r="32" spans="11:12" ht="12.75">
      <c r="K32" s="502" t="s">
        <v>10</v>
      </c>
      <c r="L32" s="502" t="s">
        <v>10</v>
      </c>
    </row>
    <row r="33" spans="11:12" ht="12.75">
      <c r="K33" s="502" t="s">
        <v>10</v>
      </c>
      <c r="L33" s="502" t="s">
        <v>10</v>
      </c>
    </row>
    <row r="34" spans="11:12" ht="12.75">
      <c r="K34" s="502" t="s">
        <v>10</v>
      </c>
      <c r="L34" s="502" t="s">
        <v>10</v>
      </c>
    </row>
  </sheetData>
  <sheetProtection/>
  <mergeCells count="5">
    <mergeCell ref="A1:L1"/>
    <mergeCell ref="A8:J8"/>
    <mergeCell ref="K8:L8"/>
    <mergeCell ref="K9:K11"/>
    <mergeCell ref="L9:L11"/>
  </mergeCells>
  <printOptions/>
  <pageMargins left="0.75" right="0.75" top="1" bottom="1" header="0.5" footer="0.5"/>
  <pageSetup horizontalDpi="600" verticalDpi="600" orientation="landscape" scale="85" r:id="rId3"/>
  <legacyDrawing r:id="rId2"/>
</worksheet>
</file>

<file path=xl/worksheets/sheet12.xml><?xml version="1.0" encoding="utf-8"?>
<worksheet xmlns="http://schemas.openxmlformats.org/spreadsheetml/2006/main" xmlns:r="http://schemas.openxmlformats.org/officeDocument/2006/relationships">
  <dimension ref="A1:N30"/>
  <sheetViews>
    <sheetView zoomScale="85" zoomScaleNormal="85" zoomScalePageLayoutView="0" workbookViewId="0" topLeftCell="A1">
      <selection activeCell="K4" sqref="K4"/>
    </sheetView>
  </sheetViews>
  <sheetFormatPr defaultColWidth="9.140625" defaultRowHeight="12.75"/>
  <cols>
    <col min="1" max="1" width="5.57421875" style="0" customWidth="1"/>
    <col min="2" max="2" width="17.28125" style="31" customWidth="1"/>
    <col min="3" max="3" width="15.28125" style="282" customWidth="1"/>
    <col min="4" max="11" width="9.140625" style="2" customWidth="1"/>
    <col min="12" max="13" width="9.140625" style="149" customWidth="1"/>
    <col min="14" max="14" width="22.7109375" style="0" customWidth="1"/>
  </cols>
  <sheetData>
    <row r="1" spans="1:14" ht="31.5" thickBot="1" thickTop="1">
      <c r="A1" s="105"/>
      <c r="B1" s="741" t="s">
        <v>325</v>
      </c>
      <c r="C1" s="704"/>
      <c r="D1" s="704"/>
      <c r="E1" s="704"/>
      <c r="F1" s="704"/>
      <c r="G1" s="704"/>
      <c r="H1" s="704"/>
      <c r="I1" s="704"/>
      <c r="J1" s="704"/>
      <c r="K1" s="704"/>
      <c r="L1" s="704"/>
      <c r="M1" s="704"/>
      <c r="N1" s="705"/>
    </row>
    <row r="2" spans="1:14" ht="53.25" customHeight="1" thickBot="1" thickTop="1">
      <c r="A2" s="105"/>
      <c r="B2" s="530"/>
      <c r="C2" s="409"/>
      <c r="D2" s="742" t="s">
        <v>331</v>
      </c>
      <c r="E2" s="743"/>
      <c r="F2" s="743"/>
      <c r="G2" s="743"/>
      <c r="H2" s="743"/>
      <c r="I2" s="744"/>
      <c r="J2" s="647"/>
      <c r="K2" s="647"/>
      <c r="L2" s="484"/>
      <c r="M2" s="484"/>
      <c r="N2" s="105"/>
    </row>
    <row r="3" spans="1:14" ht="45.75" thickTop="1">
      <c r="A3" s="105"/>
      <c r="B3" s="636" t="s">
        <v>184</v>
      </c>
      <c r="C3" s="637" t="s">
        <v>185</v>
      </c>
      <c r="D3" s="643" t="s">
        <v>334</v>
      </c>
      <c r="E3" s="643" t="s">
        <v>326</v>
      </c>
      <c r="F3" s="643" t="s">
        <v>334</v>
      </c>
      <c r="G3" s="643" t="s">
        <v>326</v>
      </c>
      <c r="H3" s="643" t="s">
        <v>334</v>
      </c>
      <c r="I3" s="643" t="s">
        <v>326</v>
      </c>
      <c r="J3" s="643" t="s">
        <v>334</v>
      </c>
      <c r="K3" s="643" t="s">
        <v>335</v>
      </c>
      <c r="L3" s="650" t="s">
        <v>344</v>
      </c>
      <c r="M3" s="650" t="s">
        <v>326</v>
      </c>
      <c r="N3" s="638" t="s">
        <v>12</v>
      </c>
    </row>
    <row r="4" spans="1:14" ht="15">
      <c r="A4" s="105"/>
      <c r="B4" s="601"/>
      <c r="C4" s="639"/>
      <c r="D4" s="646" t="s">
        <v>341</v>
      </c>
      <c r="E4" s="646"/>
      <c r="F4" s="646" t="s">
        <v>340</v>
      </c>
      <c r="G4" s="644"/>
      <c r="H4" s="646" t="s">
        <v>333</v>
      </c>
      <c r="I4" s="646"/>
      <c r="J4" s="646" t="s">
        <v>339</v>
      </c>
      <c r="K4" s="646"/>
      <c r="L4" s="651" t="s">
        <v>342</v>
      </c>
      <c r="M4" s="651" t="s">
        <v>342</v>
      </c>
      <c r="N4" s="640"/>
    </row>
    <row r="5" spans="1:14" ht="15">
      <c r="A5" s="105"/>
      <c r="B5" s="601" t="s">
        <v>343</v>
      </c>
      <c r="C5" s="639"/>
      <c r="D5" s="355">
        <f>'Menu By Daily Rations'!E13</f>
        <v>0</v>
      </c>
      <c r="E5" s="646"/>
      <c r="F5" s="355">
        <f>'Menu By Daily Rations'!E19</f>
        <v>0</v>
      </c>
      <c r="G5" s="644"/>
      <c r="H5" s="649">
        <f>'Menu By Daily Rations'!E18</f>
        <v>0</v>
      </c>
      <c r="I5" s="646"/>
      <c r="J5" s="355">
        <f>'Menu By Daily Rations'!E22</f>
        <v>0</v>
      </c>
      <c r="K5" s="646"/>
      <c r="L5" s="651"/>
      <c r="M5" s="651"/>
      <c r="N5" s="640"/>
    </row>
    <row r="6" spans="1:14" ht="15">
      <c r="A6" s="105"/>
      <c r="B6" s="601" t="s">
        <v>219</v>
      </c>
      <c r="C6" s="641" t="s">
        <v>10</v>
      </c>
      <c r="D6" s="648">
        <v>9</v>
      </c>
      <c r="E6" s="646"/>
      <c r="F6" s="648">
        <v>11</v>
      </c>
      <c r="G6" s="645"/>
      <c r="H6" s="648">
        <v>9.7</v>
      </c>
      <c r="I6" s="646"/>
      <c r="J6" s="353">
        <v>0</v>
      </c>
      <c r="K6" s="646"/>
      <c r="L6" s="651"/>
      <c r="M6" s="651"/>
      <c r="N6" s="621" t="s">
        <v>327</v>
      </c>
    </row>
    <row r="7" spans="1:14" ht="15">
      <c r="A7" s="105"/>
      <c r="B7" s="601" t="s">
        <v>187</v>
      </c>
      <c r="C7" s="635">
        <v>2100</v>
      </c>
      <c r="D7" s="353">
        <v>342</v>
      </c>
      <c r="E7" s="353">
        <f>((D5*(D7/100))/C7)*100</f>
        <v>0</v>
      </c>
      <c r="F7" s="353">
        <v>340</v>
      </c>
      <c r="G7" s="353">
        <f>((F5*(F7/100))/C7)*100</f>
        <v>0</v>
      </c>
      <c r="H7" s="353">
        <v>375.7</v>
      </c>
      <c r="I7" s="353">
        <f>((H5*(H7/100))/C7)*100</f>
        <v>0</v>
      </c>
      <c r="J7" s="353">
        <v>884</v>
      </c>
      <c r="K7" s="353">
        <f>((J5*(J7/100))/C7)*100</f>
        <v>0</v>
      </c>
      <c r="L7" s="651">
        <f>(M7*C7)/100</f>
        <v>0</v>
      </c>
      <c r="M7" s="651">
        <f>E7+G7+I7+K7</f>
        <v>0</v>
      </c>
      <c r="N7" s="621" t="s">
        <v>336</v>
      </c>
    </row>
    <row r="8" spans="1:14" ht="15">
      <c r="A8" s="105"/>
      <c r="B8" s="601" t="s">
        <v>188</v>
      </c>
      <c r="C8" s="635">
        <v>12</v>
      </c>
      <c r="D8" s="353">
        <v>12.3</v>
      </c>
      <c r="E8" s="353" t="e">
        <f>((D5*(D8/100)*4)/L7)*100</f>
        <v>#DIV/0!</v>
      </c>
      <c r="F8" s="353">
        <v>20.9</v>
      </c>
      <c r="G8" s="353" t="e">
        <f>((F5*(F8/100)*4)/L7)*100</f>
        <v>#DIV/0!</v>
      </c>
      <c r="H8" s="353">
        <v>17.2</v>
      </c>
      <c r="I8" s="353" t="e">
        <f>((H5*(H8/100)*4)/L7)*100</f>
        <v>#DIV/0!</v>
      </c>
      <c r="J8" s="353">
        <v>0</v>
      </c>
      <c r="K8" s="353" t="e">
        <f>((J5*(J8/100)*4)/L7)*100</f>
        <v>#DIV/0!</v>
      </c>
      <c r="L8" s="651">
        <f aca="true" t="shared" si="0" ref="L8:L29">D8+F8+H8+J8</f>
        <v>50.400000000000006</v>
      </c>
      <c r="M8" s="651" t="e">
        <f>((E8+G8+I8+K8)/C8)*100</f>
        <v>#DIV/0!</v>
      </c>
      <c r="N8" s="621" t="s">
        <v>346</v>
      </c>
    </row>
    <row r="9" spans="1:14" ht="15">
      <c r="A9" s="105"/>
      <c r="B9" s="601" t="s">
        <v>189</v>
      </c>
      <c r="C9" s="635">
        <v>17</v>
      </c>
      <c r="D9" s="353">
        <v>1.3</v>
      </c>
      <c r="E9" s="353" t="e">
        <f>((D5*(D9/100)*9)/L7)*100</f>
        <v>#DIV/0!</v>
      </c>
      <c r="F9" s="353">
        <v>1.1</v>
      </c>
      <c r="G9" s="353" t="e">
        <f>((F5*(F9/100)*9)/L7)*100</f>
        <v>#DIV/0!</v>
      </c>
      <c r="H9" s="353">
        <v>6.9</v>
      </c>
      <c r="I9" s="353" t="e">
        <f>((H5*(H9/100)*9)/L7)*100</f>
        <v>#DIV/0!</v>
      </c>
      <c r="J9" s="353">
        <v>100</v>
      </c>
      <c r="K9" s="353" t="e">
        <f>((J5*(J9/100)*9)/L7)*100</f>
        <v>#DIV/0!</v>
      </c>
      <c r="L9" s="651">
        <f t="shared" si="0"/>
        <v>109.3</v>
      </c>
      <c r="M9" s="651" t="e">
        <f>((E9+G9+I9+K9)/C9)*100</f>
        <v>#DIV/0!</v>
      </c>
      <c r="N9" s="621" t="s">
        <v>346</v>
      </c>
    </row>
    <row r="10" spans="1:14" ht="15">
      <c r="A10" s="105"/>
      <c r="B10" s="601" t="s">
        <v>190</v>
      </c>
      <c r="C10" s="635">
        <v>1666</v>
      </c>
      <c r="D10" s="353">
        <v>2205</v>
      </c>
      <c r="E10" s="353">
        <f>((D5*(D10/100))/C10)*100</f>
        <v>0</v>
      </c>
      <c r="F10" s="353">
        <v>5</v>
      </c>
      <c r="G10" s="353">
        <f>((F5*(F10/100))/C10)*100</f>
        <v>0</v>
      </c>
      <c r="H10" s="353">
        <v>2612</v>
      </c>
      <c r="I10" s="353">
        <f>((H5*(H10/100))/C10)*100</f>
        <v>0</v>
      </c>
      <c r="J10" s="353">
        <v>6000</v>
      </c>
      <c r="K10" s="353">
        <f>((J5*(J10/100))/C10)*100</f>
        <v>0</v>
      </c>
      <c r="L10" s="651">
        <f t="shared" si="0"/>
        <v>10822</v>
      </c>
      <c r="M10" s="651">
        <f>E10+G10+I10+K10</f>
        <v>0</v>
      </c>
      <c r="N10" s="621" t="s">
        <v>207</v>
      </c>
    </row>
    <row r="11" spans="1:14" ht="15">
      <c r="A11" s="105"/>
      <c r="B11" s="601" t="s">
        <v>191</v>
      </c>
      <c r="C11" s="635">
        <v>0.9</v>
      </c>
      <c r="D11" s="353">
        <v>0.44</v>
      </c>
      <c r="E11" s="353">
        <f>((D5*(D11/100))/C11)*100</f>
        <v>0</v>
      </c>
      <c r="F11" s="353">
        <v>0.6</v>
      </c>
      <c r="G11" s="353">
        <f>((F5*(F11/100))/C11)*100</f>
        <v>0</v>
      </c>
      <c r="H11" s="353">
        <v>0.53</v>
      </c>
      <c r="I11" s="353">
        <f>((H5*(H11/100))/C11)*100</f>
        <v>0</v>
      </c>
      <c r="J11" s="353">
        <v>0</v>
      </c>
      <c r="K11" s="353">
        <v>0</v>
      </c>
      <c r="L11" s="651">
        <f t="shared" si="0"/>
        <v>1.57</v>
      </c>
      <c r="M11" s="651">
        <f>E11+G11+I11+K11</f>
        <v>0</v>
      </c>
      <c r="N11" s="621" t="s">
        <v>208</v>
      </c>
    </row>
    <row r="12" spans="1:14" ht="15">
      <c r="A12" s="105"/>
      <c r="B12" s="601" t="s">
        <v>192</v>
      </c>
      <c r="C12" s="635">
        <v>1.4</v>
      </c>
      <c r="D12" s="353">
        <v>0.26</v>
      </c>
      <c r="E12" s="353">
        <f>((D5*(D12/100))/C12)*100</f>
        <v>0</v>
      </c>
      <c r="F12" s="353">
        <v>0.2</v>
      </c>
      <c r="G12" s="353">
        <f>((F5*(F12/100))/C12)*100</f>
        <v>0</v>
      </c>
      <c r="H12" s="353">
        <v>0.48</v>
      </c>
      <c r="I12" s="353">
        <f>((H5*(H12/100))/C12)*100</f>
        <v>0</v>
      </c>
      <c r="J12" s="353">
        <v>0</v>
      </c>
      <c r="K12" s="353">
        <v>0</v>
      </c>
      <c r="L12" s="651">
        <f t="shared" si="0"/>
        <v>0.94</v>
      </c>
      <c r="M12" s="651">
        <f>E12+G12+I12+K12</f>
        <v>0</v>
      </c>
      <c r="N12" s="621" t="s">
        <v>208</v>
      </c>
    </row>
    <row r="13" spans="1:14" ht="15">
      <c r="A13" s="105"/>
      <c r="B13" s="601" t="s">
        <v>193</v>
      </c>
      <c r="C13" s="635">
        <v>12</v>
      </c>
      <c r="D13" s="353">
        <v>3.53</v>
      </c>
      <c r="E13" s="353">
        <f>((D5*(D13/100))/C13)*100</f>
        <v>0</v>
      </c>
      <c r="F13" s="353">
        <v>1.4</v>
      </c>
      <c r="G13" s="353">
        <f>((F5*(F13/100))/C13)*100</f>
        <v>0</v>
      </c>
      <c r="H13" s="353">
        <v>6.23</v>
      </c>
      <c r="I13" s="353">
        <f>((H5*(H13/100))/C13)*100</f>
        <v>0</v>
      </c>
      <c r="J13" s="353">
        <v>0</v>
      </c>
      <c r="K13" s="353">
        <v>0</v>
      </c>
      <c r="L13" s="651">
        <f t="shared" si="0"/>
        <v>11.16</v>
      </c>
      <c r="M13" s="651">
        <f>E13+G13+I13+K13</f>
        <v>0</v>
      </c>
      <c r="N13" s="621" t="s">
        <v>208</v>
      </c>
    </row>
    <row r="14" spans="1:14" ht="15">
      <c r="A14" s="105"/>
      <c r="B14" s="601" t="s">
        <v>329</v>
      </c>
      <c r="C14" s="635">
        <v>5</v>
      </c>
      <c r="D14" s="353">
        <v>0.3</v>
      </c>
      <c r="E14" s="353">
        <f>((D5*(D14/100))/C14)*100</f>
        <v>0</v>
      </c>
      <c r="F14" s="353">
        <v>0.4</v>
      </c>
      <c r="G14" s="353">
        <f>((F5*(F14/100))/C14)*100</f>
        <v>0</v>
      </c>
      <c r="H14" s="353">
        <v>0.5</v>
      </c>
      <c r="I14" s="353">
        <f>((H5*(H14/100))/C14)*100</f>
        <v>0</v>
      </c>
      <c r="J14" s="353">
        <v>0</v>
      </c>
      <c r="K14" s="353">
        <v>0</v>
      </c>
      <c r="L14" s="651">
        <f t="shared" si="0"/>
        <v>1.2</v>
      </c>
      <c r="M14" s="651" t="s">
        <v>10</v>
      </c>
      <c r="N14" s="621" t="s">
        <v>208</v>
      </c>
    </row>
    <row r="15" spans="1:14" ht="15">
      <c r="A15" s="105"/>
      <c r="B15" s="601" t="s">
        <v>330</v>
      </c>
      <c r="C15" s="635">
        <v>2.4</v>
      </c>
      <c r="D15" s="353">
        <v>0</v>
      </c>
      <c r="E15" s="353">
        <f>((D5*(D15/100))/C15)*100</f>
        <v>0</v>
      </c>
      <c r="F15" s="353">
        <v>0</v>
      </c>
      <c r="G15" s="353">
        <f>((F5*(F15/100))/C15)*100</f>
        <v>0</v>
      </c>
      <c r="H15" s="353">
        <v>1</v>
      </c>
      <c r="I15" s="353">
        <f>((H5*(H15/100))/C15)*100</f>
        <v>0</v>
      </c>
      <c r="J15" s="353">
        <v>0</v>
      </c>
      <c r="K15" s="353">
        <v>0</v>
      </c>
      <c r="L15" s="651">
        <f t="shared" si="0"/>
        <v>1</v>
      </c>
      <c r="M15" s="651" t="s">
        <v>10</v>
      </c>
      <c r="N15" s="621" t="s">
        <v>332</v>
      </c>
    </row>
    <row r="16" spans="1:14" ht="15">
      <c r="A16" s="105"/>
      <c r="B16" s="601" t="s">
        <v>194</v>
      </c>
      <c r="C16" s="635">
        <v>28</v>
      </c>
      <c r="D16" s="353">
        <v>0</v>
      </c>
      <c r="E16" s="353">
        <f>((D5*(D16/100))/C16)*100</f>
        <v>0</v>
      </c>
      <c r="F16" s="353">
        <v>7.3</v>
      </c>
      <c r="G16" s="353">
        <f>((F5*(F16/100))/C16)*100</f>
        <v>0</v>
      </c>
      <c r="H16" s="353">
        <v>40</v>
      </c>
      <c r="I16" s="353">
        <f>((H5*(H16/100))/C16)*100</f>
        <v>0</v>
      </c>
      <c r="J16" s="353">
        <v>0</v>
      </c>
      <c r="K16" s="353">
        <v>0</v>
      </c>
      <c r="L16" s="651">
        <f t="shared" si="0"/>
        <v>47.3</v>
      </c>
      <c r="M16" s="651">
        <f>E16+G16+I16+K16</f>
        <v>0</v>
      </c>
      <c r="N16" s="621" t="s">
        <v>208</v>
      </c>
    </row>
    <row r="17" spans="1:14" ht="15">
      <c r="A17" s="105"/>
      <c r="B17" s="601" t="s">
        <v>195</v>
      </c>
      <c r="C17" s="635">
        <v>3.5</v>
      </c>
      <c r="D17" s="353">
        <v>0</v>
      </c>
      <c r="E17" s="353">
        <f>((D5*(D17/100))/C17)*100</f>
        <v>0</v>
      </c>
      <c r="F17" s="353">
        <v>0</v>
      </c>
      <c r="G17" s="353">
        <f>((F5*(F17/100))/C17)*100</f>
        <v>0</v>
      </c>
      <c r="H17" s="353">
        <v>198</v>
      </c>
      <c r="I17" s="353">
        <f>((H5*(H17/100))/C17)*100</f>
        <v>0</v>
      </c>
      <c r="J17" s="353">
        <v>0</v>
      </c>
      <c r="K17" s="353">
        <v>0</v>
      </c>
      <c r="L17" s="651">
        <f t="shared" si="0"/>
        <v>198</v>
      </c>
      <c r="M17" s="651">
        <f>E17+G17+I17+K17</f>
        <v>0</v>
      </c>
      <c r="N17" s="621" t="s">
        <v>207</v>
      </c>
    </row>
    <row r="18" spans="1:14" ht="15">
      <c r="A18" s="105"/>
      <c r="B18" s="601" t="s">
        <v>337</v>
      </c>
      <c r="C18" s="635">
        <v>15</v>
      </c>
      <c r="D18" s="353">
        <v>0.2</v>
      </c>
      <c r="E18" s="353">
        <f>((D5*(D18/100))/C18)*100</f>
        <v>0</v>
      </c>
      <c r="F18" s="353">
        <v>0.2</v>
      </c>
      <c r="G18" s="353">
        <f>((F5*(F18/100))/C18)*100</f>
        <v>0</v>
      </c>
      <c r="H18" s="353">
        <v>8.7</v>
      </c>
      <c r="I18" s="353">
        <f>((H5*(H18/100))/C18)*100</f>
        <v>0</v>
      </c>
      <c r="J18" s="353">
        <v>18.2</v>
      </c>
      <c r="K18" s="353">
        <v>0</v>
      </c>
      <c r="L18" s="651">
        <f t="shared" si="0"/>
        <v>27.299999999999997</v>
      </c>
      <c r="M18" s="651" t="s">
        <v>10</v>
      </c>
      <c r="N18" s="621" t="s">
        <v>338</v>
      </c>
    </row>
    <row r="19" spans="1:14" ht="15">
      <c r="A19" s="105"/>
      <c r="B19" s="601" t="s">
        <v>196</v>
      </c>
      <c r="C19" s="635">
        <v>22</v>
      </c>
      <c r="D19" s="353">
        <v>2.9</v>
      </c>
      <c r="E19" s="353">
        <f>((D5*(D19/100))/C19)*100</f>
        <v>0</v>
      </c>
      <c r="F19" s="353">
        <v>5.9</v>
      </c>
      <c r="G19" s="353">
        <f>((F5*(F19/100))/C19)*100</f>
        <v>0</v>
      </c>
      <c r="H19" s="353">
        <v>17.49</v>
      </c>
      <c r="I19" s="353">
        <f>((H5*(H19/100))/C19)*100</f>
        <v>0</v>
      </c>
      <c r="J19" s="353">
        <v>0</v>
      </c>
      <c r="K19" s="353">
        <v>0</v>
      </c>
      <c r="L19" s="651">
        <f t="shared" si="0"/>
        <v>26.29</v>
      </c>
      <c r="M19" s="651">
        <f aca="true" t="shared" si="1" ref="M19:M29">E19+G19+I19+K19</f>
        <v>0</v>
      </c>
      <c r="N19" s="621" t="s">
        <v>208</v>
      </c>
    </row>
    <row r="20" spans="1:14" ht="15">
      <c r="A20" s="105"/>
      <c r="B20" s="601" t="s">
        <v>197</v>
      </c>
      <c r="C20" s="635">
        <v>150</v>
      </c>
      <c r="D20" s="353">
        <v>0</v>
      </c>
      <c r="E20" s="353">
        <f>((D5*(D20/100))/C20)*100</f>
        <v>0</v>
      </c>
      <c r="F20" s="353">
        <v>0</v>
      </c>
      <c r="G20" s="353">
        <f>((F5*(F20/100))/C20)*100</f>
        <v>0</v>
      </c>
      <c r="H20" s="353">
        <v>56.9</v>
      </c>
      <c r="I20" s="353">
        <f>((H5*(H20/100))/C20)*100</f>
        <v>0</v>
      </c>
      <c r="J20" s="353">
        <v>0</v>
      </c>
      <c r="K20" s="353">
        <v>0</v>
      </c>
      <c r="L20" s="651">
        <f t="shared" si="0"/>
        <v>56.9</v>
      </c>
      <c r="M20" s="651">
        <f t="shared" si="1"/>
        <v>0</v>
      </c>
      <c r="N20" s="621" t="s">
        <v>209</v>
      </c>
    </row>
    <row r="21" spans="1:14" ht="15">
      <c r="A21" s="105"/>
      <c r="B21" s="601" t="s">
        <v>198</v>
      </c>
      <c r="C21" s="635">
        <v>190</v>
      </c>
      <c r="D21" s="353">
        <v>410</v>
      </c>
      <c r="E21" s="353">
        <f>((D5*(D21/100))/C21)*100</f>
        <v>0</v>
      </c>
      <c r="F21" s="353">
        <v>1328</v>
      </c>
      <c r="G21" s="353">
        <f>((F5*(F21/100))/C21)*100</f>
        <v>0</v>
      </c>
      <c r="H21" s="353">
        <v>634</v>
      </c>
      <c r="I21" s="353">
        <f>((H5*(H21/100))/C21)*100</f>
        <v>0</v>
      </c>
      <c r="J21" s="353">
        <v>0</v>
      </c>
      <c r="K21" s="353">
        <v>0</v>
      </c>
      <c r="L21" s="651">
        <f t="shared" si="0"/>
        <v>2372</v>
      </c>
      <c r="M21" s="651">
        <f t="shared" si="1"/>
        <v>0</v>
      </c>
      <c r="N21" s="621" t="s">
        <v>208</v>
      </c>
    </row>
    <row r="22" spans="1:14" ht="15">
      <c r="A22" s="105"/>
      <c r="B22" s="601" t="s">
        <v>199</v>
      </c>
      <c r="C22" s="635">
        <v>60</v>
      </c>
      <c r="D22" s="353">
        <v>17</v>
      </c>
      <c r="E22" s="353">
        <f>((D5*(D22/100))/C22)*100</f>
        <v>0</v>
      </c>
      <c r="F22" s="353">
        <v>10</v>
      </c>
      <c r="G22" s="353">
        <f>((F5*(F22/100))/C22)*100</f>
        <v>0</v>
      </c>
      <c r="H22" s="353">
        <v>7.3</v>
      </c>
      <c r="I22" s="353">
        <f>((H5*(H22/100))/C22)*100</f>
        <v>0</v>
      </c>
      <c r="J22" s="353">
        <v>0</v>
      </c>
      <c r="K22" s="353">
        <v>0</v>
      </c>
      <c r="L22" s="651">
        <f t="shared" si="0"/>
        <v>34.3</v>
      </c>
      <c r="M22" s="651">
        <f t="shared" si="1"/>
        <v>0</v>
      </c>
      <c r="N22" s="621" t="s">
        <v>208</v>
      </c>
    </row>
    <row r="23" spans="1:14" ht="15">
      <c r="A23" s="105"/>
      <c r="B23" s="601" t="s">
        <v>200</v>
      </c>
      <c r="C23" s="635">
        <v>34</v>
      </c>
      <c r="D23" s="353">
        <v>164</v>
      </c>
      <c r="E23" s="353">
        <f>((D5*(D23/100))/C23)*100</f>
        <v>0</v>
      </c>
      <c r="F23" s="353">
        <v>159</v>
      </c>
      <c r="G23" s="353">
        <f>((F5*(F23/100))/C23)*100</f>
        <v>0</v>
      </c>
      <c r="H23" s="353">
        <v>173.8</v>
      </c>
      <c r="I23" s="353">
        <f>((H5*(H23/100))/C23)*100</f>
        <v>0</v>
      </c>
      <c r="J23" s="353">
        <v>0</v>
      </c>
      <c r="K23" s="353">
        <v>0</v>
      </c>
      <c r="L23" s="651">
        <f t="shared" si="0"/>
        <v>496.8</v>
      </c>
      <c r="M23" s="651">
        <f t="shared" si="1"/>
        <v>0</v>
      </c>
      <c r="N23" s="621" t="s">
        <v>208</v>
      </c>
    </row>
    <row r="24" spans="1:14" ht="15">
      <c r="A24" s="105"/>
      <c r="B24" s="601" t="s">
        <v>201</v>
      </c>
      <c r="C24" s="635">
        <v>84</v>
      </c>
      <c r="D24" s="353">
        <v>110</v>
      </c>
      <c r="E24" s="353">
        <f>((D5*(D24/100))/C24)*100</f>
        <v>0</v>
      </c>
      <c r="F24" s="353">
        <v>121</v>
      </c>
      <c r="G24" s="353">
        <f>((F5*(F24/100))/C24)*100</f>
        <v>0</v>
      </c>
      <c r="H24" s="353">
        <v>831</v>
      </c>
      <c r="I24" s="353">
        <f>((H5*(H24/100))/C24)*100</f>
        <v>0</v>
      </c>
      <c r="J24" s="353">
        <v>0</v>
      </c>
      <c r="K24" s="353">
        <v>0</v>
      </c>
      <c r="L24" s="651">
        <f t="shared" si="0"/>
        <v>1062</v>
      </c>
      <c r="M24" s="651">
        <f t="shared" si="1"/>
        <v>0</v>
      </c>
      <c r="N24" s="621" t="s">
        <v>208</v>
      </c>
    </row>
    <row r="25" spans="1:14" ht="15">
      <c r="A25" s="105"/>
      <c r="B25" s="601" t="s">
        <v>202</v>
      </c>
      <c r="C25" s="635">
        <v>70</v>
      </c>
      <c r="D25" s="353">
        <v>300</v>
      </c>
      <c r="E25" s="353">
        <f>((D5*(D25/100))/C25)*100</f>
        <v>0</v>
      </c>
      <c r="F25" s="353">
        <v>418</v>
      </c>
      <c r="G25" s="353">
        <f>((F5*(F25/100))/C25)*100</f>
        <v>0</v>
      </c>
      <c r="H25" s="353">
        <v>206</v>
      </c>
      <c r="I25" s="353">
        <f>((H5*(H25/100))/C25)*100</f>
        <v>0</v>
      </c>
      <c r="J25" s="353">
        <v>0</v>
      </c>
      <c r="K25" s="353">
        <v>0</v>
      </c>
      <c r="L25" s="651">
        <f t="shared" si="0"/>
        <v>924</v>
      </c>
      <c r="M25" s="651">
        <f t="shared" si="1"/>
        <v>0</v>
      </c>
      <c r="N25" s="621" t="s">
        <v>208</v>
      </c>
    </row>
    <row r="26" spans="1:14" ht="15">
      <c r="A26" s="105"/>
      <c r="B26" s="601" t="s">
        <v>203</v>
      </c>
      <c r="C26" s="635">
        <v>0.9</v>
      </c>
      <c r="D26" s="353">
        <v>1.9</v>
      </c>
      <c r="E26" s="353">
        <f>((D5*(D26/100))/C26)*100</f>
        <v>0</v>
      </c>
      <c r="F26" s="353">
        <v>2.56</v>
      </c>
      <c r="G26" s="353">
        <f>((F5*(F26/100))/C26)*100</f>
        <v>0</v>
      </c>
      <c r="H26" s="353">
        <v>5</v>
      </c>
      <c r="I26" s="353">
        <f>((H5*(H26/100))/C26)*100</f>
        <v>0</v>
      </c>
      <c r="J26" s="353">
        <v>0</v>
      </c>
      <c r="K26" s="353">
        <v>0</v>
      </c>
      <c r="L26" s="651">
        <f t="shared" si="0"/>
        <v>9.46</v>
      </c>
      <c r="M26" s="651">
        <f t="shared" si="1"/>
        <v>0</v>
      </c>
      <c r="N26" s="621" t="s">
        <v>208</v>
      </c>
    </row>
    <row r="27" spans="1:14" ht="15">
      <c r="A27" s="105"/>
      <c r="B27" s="601" t="s">
        <v>204</v>
      </c>
      <c r="C27" s="635">
        <v>9.5</v>
      </c>
      <c r="D27" s="353">
        <v>0.3</v>
      </c>
      <c r="E27" s="353">
        <f>((D5*(D27/100))/C27)*100</f>
        <v>0</v>
      </c>
      <c r="F27" s="353">
        <v>0.8</v>
      </c>
      <c r="G27" s="353">
        <f>((F22*(F5/100))/C27)*100</f>
        <v>0</v>
      </c>
      <c r="H27" s="353">
        <v>0.9</v>
      </c>
      <c r="I27" s="353">
        <f>((H5*(H27/100))/C27)*100</f>
        <v>0</v>
      </c>
      <c r="J27" s="353">
        <v>0</v>
      </c>
      <c r="K27" s="353">
        <v>0</v>
      </c>
      <c r="L27" s="651">
        <f t="shared" si="0"/>
        <v>2</v>
      </c>
      <c r="M27" s="651">
        <f t="shared" si="1"/>
        <v>0</v>
      </c>
      <c r="N27" s="621" t="s">
        <v>209</v>
      </c>
    </row>
    <row r="28" spans="1:14" ht="15">
      <c r="A28" s="105"/>
      <c r="B28" s="601" t="s">
        <v>205</v>
      </c>
      <c r="C28" s="635">
        <v>3.6</v>
      </c>
      <c r="D28" s="353">
        <v>2</v>
      </c>
      <c r="E28" s="353">
        <f>((D5*(D28/100))/C28)*100</f>
        <v>0</v>
      </c>
      <c r="F28" s="353">
        <v>18.5</v>
      </c>
      <c r="G28" s="353">
        <f>((F5*(F28/100))/C28)*100</f>
        <v>0</v>
      </c>
      <c r="H28" s="353">
        <v>6</v>
      </c>
      <c r="I28" s="353">
        <f>((H5*(H28/100))/C28)*100</f>
        <v>0</v>
      </c>
      <c r="J28" s="353">
        <v>0</v>
      </c>
      <c r="K28" s="353">
        <v>0</v>
      </c>
      <c r="L28" s="651">
        <f t="shared" si="0"/>
        <v>26.5</v>
      </c>
      <c r="M28" s="651">
        <f t="shared" si="1"/>
        <v>0</v>
      </c>
      <c r="N28" s="621" t="s">
        <v>209</v>
      </c>
    </row>
    <row r="29" spans="1:14" ht="15.75" thickBot="1">
      <c r="A29" s="105"/>
      <c r="B29" s="602" t="s">
        <v>206</v>
      </c>
      <c r="C29" s="642">
        <v>0.3</v>
      </c>
      <c r="D29" s="363">
        <v>3</v>
      </c>
      <c r="E29" s="353">
        <f>((D5*(D29/100))/C29)*100</f>
        <v>0</v>
      </c>
      <c r="F29" s="363">
        <v>1.1</v>
      </c>
      <c r="G29" s="363">
        <f>((F5*(F29/100))/C29)*100</f>
        <v>0</v>
      </c>
      <c r="H29" s="363">
        <v>0.7</v>
      </c>
      <c r="I29" s="363">
        <f>((H5*(H29/100))/C29)*100</f>
        <v>0</v>
      </c>
      <c r="J29" s="363">
        <v>0</v>
      </c>
      <c r="K29" s="363">
        <v>0</v>
      </c>
      <c r="L29" s="652">
        <f t="shared" si="0"/>
        <v>4.8</v>
      </c>
      <c r="M29" s="652">
        <f t="shared" si="1"/>
        <v>0</v>
      </c>
      <c r="N29" s="622" t="s">
        <v>210</v>
      </c>
    </row>
    <row r="30" spans="1:14" ht="13.5" thickTop="1">
      <c r="A30" s="105"/>
      <c r="B30" s="530"/>
      <c r="C30" s="409"/>
      <c r="N30" s="105"/>
    </row>
  </sheetData>
  <sheetProtection/>
  <mergeCells count="2">
    <mergeCell ref="B1:N1"/>
    <mergeCell ref="D2:I2"/>
  </mergeCells>
  <printOptions/>
  <pageMargins left="0.75" right="0.75" top="1" bottom="1" header="0.5" footer="0.5"/>
  <pageSetup horizontalDpi="600" verticalDpi="600" orientation="landscape" scale="83" r:id="rId1"/>
</worksheet>
</file>

<file path=xl/worksheets/sheet13.xml><?xml version="1.0" encoding="utf-8"?>
<worksheet xmlns="http://schemas.openxmlformats.org/spreadsheetml/2006/main" xmlns:r="http://schemas.openxmlformats.org/officeDocument/2006/relationships">
  <dimension ref="A1:Q30"/>
  <sheetViews>
    <sheetView zoomScale="80" zoomScaleNormal="80" zoomScalePageLayoutView="0" workbookViewId="0" topLeftCell="A16">
      <selection activeCell="F24" sqref="F24"/>
    </sheetView>
  </sheetViews>
  <sheetFormatPr defaultColWidth="9.140625" defaultRowHeight="12.75"/>
  <cols>
    <col min="1" max="1" width="29.28125" style="0" customWidth="1"/>
    <col min="2" max="2" width="10.421875" style="31" customWidth="1"/>
    <col min="3" max="3" width="11.28125" style="0" hidden="1" customWidth="1"/>
    <col min="4" max="4" width="11.140625" style="0" hidden="1" customWidth="1"/>
    <col min="5" max="5" width="9.140625" style="0" hidden="1" customWidth="1"/>
    <col min="6" max="6" width="12.140625" style="53" customWidth="1"/>
    <col min="7" max="7" width="12.7109375" style="155" customWidth="1"/>
    <col min="8" max="8" width="9.140625" style="53" customWidth="1"/>
    <col min="9" max="9" width="10.28125" style="2" customWidth="1"/>
    <col min="10" max="10" width="10.7109375" style="53" customWidth="1"/>
    <col min="11" max="11" width="12.8515625" style="7" customWidth="1"/>
    <col min="12" max="12" width="11.00390625" style="53" customWidth="1"/>
    <col min="13" max="13" width="9.140625" style="53" customWidth="1"/>
    <col min="14" max="14" width="8.28125" style="97" customWidth="1"/>
    <col min="15" max="15" width="11.421875" style="155" customWidth="1"/>
    <col min="16" max="16" width="12.57421875" style="155" customWidth="1"/>
  </cols>
  <sheetData>
    <row r="1" spans="1:16" ht="62.25" customHeight="1" thickBot="1" thickTop="1">
      <c r="A1" s="727" t="s">
        <v>275</v>
      </c>
      <c r="B1" s="704"/>
      <c r="C1" s="704"/>
      <c r="D1" s="704"/>
      <c r="E1" s="704"/>
      <c r="F1" s="704"/>
      <c r="G1" s="704"/>
      <c r="H1" s="704"/>
      <c r="I1" s="704"/>
      <c r="J1" s="704"/>
      <c r="K1" s="704"/>
      <c r="L1" s="704"/>
      <c r="M1" s="705"/>
      <c r="N1" s="44"/>
      <c r="O1" s="44"/>
      <c r="P1" s="44"/>
    </row>
    <row r="2" ht="11.25" customHeight="1" thickBot="1" thickTop="1"/>
    <row r="3" spans="1:5" ht="15.75" thickTop="1">
      <c r="A3" s="583" t="s">
        <v>106</v>
      </c>
      <c r="B3" s="584">
        <f>'Population Data'!C6</f>
        <v>20000</v>
      </c>
      <c r="C3" s="50" t="s">
        <v>10</v>
      </c>
      <c r="D3" s="2"/>
      <c r="E3" s="2"/>
    </row>
    <row r="4" spans="1:5" ht="15">
      <c r="A4" s="286" t="s">
        <v>166</v>
      </c>
      <c r="B4" s="585">
        <v>5.5</v>
      </c>
      <c r="C4" s="50"/>
      <c r="D4" s="2"/>
      <c r="E4" s="2"/>
    </row>
    <row r="5" spans="1:5" ht="15.75" thickBot="1">
      <c r="A5" s="287" t="s">
        <v>179</v>
      </c>
      <c r="B5" s="586">
        <f>(B3/B4)</f>
        <v>3636.3636363636365</v>
      </c>
      <c r="C5" s="50"/>
      <c r="D5" s="2"/>
      <c r="E5" s="2"/>
    </row>
    <row r="6" spans="1:5" ht="14.25" customHeight="1" thickTop="1">
      <c r="A6" s="51"/>
      <c r="B6" s="109"/>
      <c r="C6" s="50"/>
      <c r="D6" s="2"/>
      <c r="E6" s="2"/>
    </row>
    <row r="7" spans="1:16" ht="53.25" customHeight="1">
      <c r="A7" s="745" t="s">
        <v>171</v>
      </c>
      <c r="B7" s="746"/>
      <c r="C7" s="746"/>
      <c r="D7" s="746"/>
      <c r="E7" s="746"/>
      <c r="F7" s="746"/>
      <c r="G7" s="746"/>
      <c r="H7" s="746"/>
      <c r="I7" s="747"/>
      <c r="J7" s="747"/>
      <c r="K7" s="747"/>
      <c r="L7" s="554"/>
      <c r="M7" s="554"/>
      <c r="N7" s="555"/>
      <c r="O7" s="555"/>
      <c r="P7" s="555"/>
    </row>
    <row r="8" spans="1:16" ht="12.75" customHeight="1" thickBot="1">
      <c r="A8" s="748"/>
      <c r="B8" s="749"/>
      <c r="C8" s="749"/>
      <c r="D8" s="749"/>
      <c r="E8" s="749"/>
      <c r="F8" s="749"/>
      <c r="G8" s="749"/>
      <c r="H8" s="749"/>
      <c r="I8" s="749"/>
      <c r="J8" s="749"/>
      <c r="K8" s="749"/>
      <c r="L8" s="749"/>
      <c r="M8" s="749"/>
      <c r="N8" s="749"/>
      <c r="O8" s="749"/>
      <c r="P8" s="749"/>
    </row>
    <row r="9" spans="1:16" ht="30" customHeight="1" thickBot="1" thickTop="1">
      <c r="A9" s="750" t="s">
        <v>251</v>
      </c>
      <c r="B9" s="769" t="s">
        <v>282</v>
      </c>
      <c r="C9" s="752" t="s">
        <v>158</v>
      </c>
      <c r="D9" s="753"/>
      <c r="E9" s="753"/>
      <c r="F9" s="756" t="s">
        <v>281</v>
      </c>
      <c r="G9" s="759" t="s">
        <v>172</v>
      </c>
      <c r="H9" s="761" t="s">
        <v>285</v>
      </c>
      <c r="I9" s="772" t="s">
        <v>286</v>
      </c>
      <c r="J9" s="764" t="s">
        <v>156</v>
      </c>
      <c r="K9" s="767" t="s">
        <v>157</v>
      </c>
      <c r="L9" s="768"/>
      <c r="M9" s="768"/>
      <c r="N9" s="733" t="s">
        <v>153</v>
      </c>
      <c r="O9" s="775"/>
      <c r="P9" s="734"/>
    </row>
    <row r="10" spans="1:16" ht="30" customHeight="1" thickTop="1">
      <c r="A10" s="751"/>
      <c r="B10" s="770"/>
      <c r="C10" s="754"/>
      <c r="D10" s="754"/>
      <c r="E10" s="754"/>
      <c r="F10" s="757"/>
      <c r="G10" s="760"/>
      <c r="H10" s="762"/>
      <c r="I10" s="773"/>
      <c r="J10" s="765"/>
      <c r="K10" s="776" t="s">
        <v>147</v>
      </c>
      <c r="L10" s="776" t="s">
        <v>149</v>
      </c>
      <c r="M10" s="764" t="s">
        <v>148</v>
      </c>
      <c r="N10" s="781" t="s">
        <v>283</v>
      </c>
      <c r="O10" s="735" t="s">
        <v>284</v>
      </c>
      <c r="P10" s="738" t="s">
        <v>170</v>
      </c>
    </row>
    <row r="11" spans="1:16" ht="51" customHeight="1" thickBot="1">
      <c r="A11" s="751"/>
      <c r="B11" s="770"/>
      <c r="C11" s="755"/>
      <c r="D11" s="755"/>
      <c r="E11" s="755"/>
      <c r="F11" s="757"/>
      <c r="G11" s="760"/>
      <c r="H11" s="762"/>
      <c r="I11" s="773"/>
      <c r="J11" s="765"/>
      <c r="K11" s="777"/>
      <c r="L11" s="777"/>
      <c r="M11" s="779"/>
      <c r="N11" s="782"/>
      <c r="O11" s="736"/>
      <c r="P11" s="739"/>
    </row>
    <row r="12" spans="1:16" ht="74.25" customHeight="1" thickBot="1" thickTop="1">
      <c r="A12" s="510"/>
      <c r="B12" s="771"/>
      <c r="C12" s="668" t="s">
        <v>158</v>
      </c>
      <c r="D12" s="60" t="s">
        <v>149</v>
      </c>
      <c r="E12" s="61" t="s">
        <v>148</v>
      </c>
      <c r="F12" s="758"/>
      <c r="G12" s="740"/>
      <c r="H12" s="763"/>
      <c r="I12" s="774"/>
      <c r="J12" s="766"/>
      <c r="K12" s="778"/>
      <c r="L12" s="778"/>
      <c r="M12" s="780"/>
      <c r="N12" s="783"/>
      <c r="O12" s="737"/>
      <c r="P12" s="740"/>
    </row>
    <row r="13" spans="1:17" ht="19.5" customHeight="1" thickBot="1" thickTop="1">
      <c r="A13" s="141">
        <v>1</v>
      </c>
      <c r="B13" s="128">
        <v>2</v>
      </c>
      <c r="C13" s="129">
        <v>4</v>
      </c>
      <c r="D13" s="129">
        <v>5</v>
      </c>
      <c r="E13" s="129">
        <v>6</v>
      </c>
      <c r="F13" s="129">
        <v>7</v>
      </c>
      <c r="G13" s="536">
        <v>8</v>
      </c>
      <c r="H13" s="129">
        <v>9</v>
      </c>
      <c r="I13" s="541"/>
      <c r="J13" s="537">
        <v>10</v>
      </c>
      <c r="K13" s="565">
        <v>11</v>
      </c>
      <c r="L13" s="560">
        <v>12</v>
      </c>
      <c r="M13" s="129">
        <v>13</v>
      </c>
      <c r="N13" s="129">
        <v>14</v>
      </c>
      <c r="O13" s="538">
        <v>15</v>
      </c>
      <c r="P13" s="163">
        <v>16</v>
      </c>
      <c r="Q13" s="162" t="s">
        <v>180</v>
      </c>
    </row>
    <row r="14" spans="1:16" ht="15" customHeight="1" thickTop="1">
      <c r="A14" s="479" t="s">
        <v>88</v>
      </c>
      <c r="B14" s="518">
        <v>12</v>
      </c>
      <c r="C14" s="519">
        <v>342</v>
      </c>
      <c r="D14" s="62">
        <v>12.3</v>
      </c>
      <c r="E14" s="62">
        <v>1.3</v>
      </c>
      <c r="F14" s="532">
        <v>4</v>
      </c>
      <c r="G14" s="533">
        <f>(F14*B14*B5)/1000</f>
        <v>174.54545454545456</v>
      </c>
      <c r="H14" s="532">
        <f>F14*B14</f>
        <v>48</v>
      </c>
      <c r="I14" s="534">
        <f>H14/B4</f>
        <v>8.727272727272727</v>
      </c>
      <c r="J14" s="556">
        <f>((H14/30)/B4)*1000</f>
        <v>290.90909090909093</v>
      </c>
      <c r="K14" s="566">
        <f aca="true" t="shared" si="0" ref="K14:K23">(C14*J14)/100</f>
        <v>994.909090909091</v>
      </c>
      <c r="L14" s="561">
        <f aca="true" t="shared" si="1" ref="L14:L23">(D14*J14)/100</f>
        <v>35.78181818181819</v>
      </c>
      <c r="M14" s="375">
        <f aca="true" t="shared" si="2" ref="M14:M23">(E14*J14)/100</f>
        <v>3.7818181818181826</v>
      </c>
      <c r="N14" s="535">
        <v>180</v>
      </c>
      <c r="O14" s="539">
        <v>150</v>
      </c>
      <c r="P14" s="496">
        <f aca="true" t="shared" si="3" ref="P14:P23">N14*G14</f>
        <v>31418.18181818182</v>
      </c>
    </row>
    <row r="15" spans="1:16" ht="15" customHeight="1">
      <c r="A15" s="479" t="s">
        <v>89</v>
      </c>
      <c r="B15" s="518">
        <v>10</v>
      </c>
      <c r="C15" s="519">
        <v>350</v>
      </c>
      <c r="D15" s="62">
        <v>10</v>
      </c>
      <c r="E15" s="62">
        <v>4</v>
      </c>
      <c r="F15" s="84">
        <v>0</v>
      </c>
      <c r="G15" s="533">
        <f>F15*B15*B5/1000</f>
        <v>0</v>
      </c>
      <c r="H15" s="532">
        <f aca="true" t="shared" si="4" ref="H15:H23">F15*B15</f>
        <v>0</v>
      </c>
      <c r="I15" s="534">
        <f>H15/B4</f>
        <v>0</v>
      </c>
      <c r="J15" s="557">
        <f>((H15/30)/B4)*1000</f>
        <v>0</v>
      </c>
      <c r="K15" s="567">
        <f t="shared" si="0"/>
        <v>0</v>
      </c>
      <c r="L15" s="562">
        <f t="shared" si="1"/>
        <v>0</v>
      </c>
      <c r="M15" s="93">
        <f t="shared" si="2"/>
        <v>0</v>
      </c>
      <c r="N15" s="124">
        <v>220</v>
      </c>
      <c r="O15" s="539">
        <v>150</v>
      </c>
      <c r="P15" s="161">
        <f t="shared" si="3"/>
        <v>0</v>
      </c>
    </row>
    <row r="16" spans="1:16" ht="15" customHeight="1">
      <c r="A16" s="479" t="s">
        <v>91</v>
      </c>
      <c r="B16" s="518">
        <v>10</v>
      </c>
      <c r="C16" s="519">
        <v>335</v>
      </c>
      <c r="D16" s="62">
        <v>11</v>
      </c>
      <c r="E16" s="62">
        <v>3</v>
      </c>
      <c r="F16" s="84">
        <v>0</v>
      </c>
      <c r="G16" s="533">
        <f>F16*B16*B5/1000</f>
        <v>0</v>
      </c>
      <c r="H16" s="532">
        <f t="shared" si="4"/>
        <v>0</v>
      </c>
      <c r="I16" s="534">
        <f>H16/B4</f>
        <v>0</v>
      </c>
      <c r="J16" s="557">
        <f>((H16/30)/B4)*1000</f>
        <v>0</v>
      </c>
      <c r="K16" s="567">
        <f t="shared" si="0"/>
        <v>0</v>
      </c>
      <c r="L16" s="562">
        <f t="shared" si="1"/>
        <v>0</v>
      </c>
      <c r="M16" s="93">
        <f t="shared" si="2"/>
        <v>0</v>
      </c>
      <c r="N16" s="124">
        <v>105</v>
      </c>
      <c r="O16" s="539">
        <v>150</v>
      </c>
      <c r="P16" s="161">
        <f t="shared" si="3"/>
        <v>0</v>
      </c>
    </row>
    <row r="17" spans="1:16" ht="15" customHeight="1">
      <c r="A17" s="479" t="s">
        <v>92</v>
      </c>
      <c r="B17" s="518">
        <v>10</v>
      </c>
      <c r="C17" s="519">
        <v>360</v>
      </c>
      <c r="D17" s="62">
        <v>7</v>
      </c>
      <c r="E17" s="62">
        <v>0.5</v>
      </c>
      <c r="F17" s="84">
        <v>0</v>
      </c>
      <c r="G17" s="533">
        <f>F17*B17*B5/1000</f>
        <v>0</v>
      </c>
      <c r="H17" s="532">
        <f t="shared" si="4"/>
        <v>0</v>
      </c>
      <c r="I17" s="534">
        <f>H17/B4</f>
        <v>0</v>
      </c>
      <c r="J17" s="557">
        <f>((H17/30)/B5)*1000</f>
        <v>0</v>
      </c>
      <c r="K17" s="567">
        <f t="shared" si="0"/>
        <v>0</v>
      </c>
      <c r="L17" s="562">
        <f t="shared" si="1"/>
        <v>0</v>
      </c>
      <c r="M17" s="93">
        <f t="shared" si="2"/>
        <v>0</v>
      </c>
      <c r="N17" s="124">
        <v>220</v>
      </c>
      <c r="O17" s="539">
        <v>150</v>
      </c>
      <c r="P17" s="161">
        <f t="shared" si="3"/>
        <v>0</v>
      </c>
    </row>
    <row r="18" spans="1:16" ht="15" customHeight="1">
      <c r="A18" s="479" t="s">
        <v>129</v>
      </c>
      <c r="B18" s="518">
        <v>15</v>
      </c>
      <c r="C18" s="519">
        <v>360</v>
      </c>
      <c r="D18" s="62">
        <v>17.2</v>
      </c>
      <c r="E18" s="62">
        <v>6</v>
      </c>
      <c r="F18" s="84">
        <v>1</v>
      </c>
      <c r="G18" s="533">
        <f>F18*B18*B5/1000</f>
        <v>54.54545454545455</v>
      </c>
      <c r="H18" s="532">
        <f t="shared" si="4"/>
        <v>15</v>
      </c>
      <c r="I18" s="534">
        <f>H18/B4</f>
        <v>2.727272727272727</v>
      </c>
      <c r="J18" s="557">
        <f>((H18/30)/B4)*1000</f>
        <v>90.9090909090909</v>
      </c>
      <c r="K18" s="567">
        <f t="shared" si="0"/>
        <v>327.27272727272725</v>
      </c>
      <c r="L18" s="562">
        <f t="shared" si="1"/>
        <v>15.636363636363635</v>
      </c>
      <c r="M18" s="93">
        <f t="shared" si="2"/>
        <v>5.454545454545455</v>
      </c>
      <c r="N18" s="124">
        <v>269</v>
      </c>
      <c r="O18" s="539">
        <v>150</v>
      </c>
      <c r="P18" s="161">
        <f t="shared" si="3"/>
        <v>14672.727272727274</v>
      </c>
    </row>
    <row r="19" spans="1:16" ht="15" customHeight="1">
      <c r="A19" s="479" t="s">
        <v>328</v>
      </c>
      <c r="B19" s="518">
        <v>10</v>
      </c>
      <c r="C19" s="519">
        <v>342</v>
      </c>
      <c r="D19" s="62">
        <v>21</v>
      </c>
      <c r="E19" s="62">
        <v>1.2</v>
      </c>
      <c r="F19" s="84">
        <v>1</v>
      </c>
      <c r="G19" s="533">
        <f>F19*B19*B5/1000</f>
        <v>36.36363636363637</v>
      </c>
      <c r="H19" s="532">
        <f t="shared" si="4"/>
        <v>10</v>
      </c>
      <c r="I19" s="534">
        <f>H19/B4</f>
        <v>1.8181818181818181</v>
      </c>
      <c r="J19" s="557">
        <f>((H19/30)/B4)*1000</f>
        <v>60.6060606060606</v>
      </c>
      <c r="K19" s="567">
        <f t="shared" si="0"/>
        <v>207.27272727272725</v>
      </c>
      <c r="L19" s="562">
        <f t="shared" si="1"/>
        <v>12.727272727272727</v>
      </c>
      <c r="M19" s="93">
        <f t="shared" si="2"/>
        <v>0.7272727272727272</v>
      </c>
      <c r="N19" s="124">
        <v>617</v>
      </c>
      <c r="O19" s="539">
        <v>150</v>
      </c>
      <c r="P19" s="161">
        <f t="shared" si="3"/>
        <v>22436.36363636364</v>
      </c>
    </row>
    <row r="20" spans="1:16" ht="15" customHeight="1">
      <c r="A20" s="479" t="s">
        <v>94</v>
      </c>
      <c r="B20" s="518">
        <v>10</v>
      </c>
      <c r="C20" s="519">
        <v>335</v>
      </c>
      <c r="D20" s="62">
        <v>22</v>
      </c>
      <c r="E20" s="62">
        <v>1.4</v>
      </c>
      <c r="F20" s="84">
        <v>0</v>
      </c>
      <c r="G20" s="533">
        <f>F20*B20*B5/1000</f>
        <v>0</v>
      </c>
      <c r="H20" s="532">
        <f t="shared" si="4"/>
        <v>0</v>
      </c>
      <c r="I20" s="534">
        <f>H20/B4</f>
        <v>0</v>
      </c>
      <c r="J20" s="557">
        <f>((H20/30)/B4)*1000</f>
        <v>0</v>
      </c>
      <c r="K20" s="567">
        <f t="shared" si="0"/>
        <v>0</v>
      </c>
      <c r="L20" s="562">
        <f t="shared" si="1"/>
        <v>0</v>
      </c>
      <c r="M20" s="93">
        <f t="shared" si="2"/>
        <v>0</v>
      </c>
      <c r="N20" s="124">
        <v>400</v>
      </c>
      <c r="O20" s="539">
        <v>150</v>
      </c>
      <c r="P20" s="161">
        <f t="shared" si="3"/>
        <v>0</v>
      </c>
    </row>
    <row r="21" spans="1:16" ht="15" customHeight="1">
      <c r="A21" s="479" t="s">
        <v>95</v>
      </c>
      <c r="B21" s="518">
        <v>10</v>
      </c>
      <c r="C21" s="519">
        <v>340</v>
      </c>
      <c r="D21" s="62">
        <v>20</v>
      </c>
      <c r="E21" s="62">
        <v>0.6</v>
      </c>
      <c r="F21" s="84">
        <v>0</v>
      </c>
      <c r="G21" s="533">
        <f>F21*B21*B5/1000</f>
        <v>0</v>
      </c>
      <c r="H21" s="532">
        <f t="shared" si="4"/>
        <v>0</v>
      </c>
      <c r="I21" s="534">
        <f>H21/B4</f>
        <v>0</v>
      </c>
      <c r="J21" s="557">
        <f>((H21/30)/B4)*1000</f>
        <v>0</v>
      </c>
      <c r="K21" s="567">
        <f t="shared" si="0"/>
        <v>0</v>
      </c>
      <c r="L21" s="562">
        <f t="shared" si="1"/>
        <v>0</v>
      </c>
      <c r="M21" s="93">
        <f t="shared" si="2"/>
        <v>0</v>
      </c>
      <c r="N21" s="124">
        <v>375</v>
      </c>
      <c r="O21" s="539">
        <v>150</v>
      </c>
      <c r="P21" s="161">
        <f t="shared" si="3"/>
        <v>0</v>
      </c>
    </row>
    <row r="22" spans="1:16" ht="15" customHeight="1">
      <c r="A22" s="479" t="s">
        <v>97</v>
      </c>
      <c r="B22" s="518">
        <v>1</v>
      </c>
      <c r="C22" s="519">
        <v>885</v>
      </c>
      <c r="D22" s="62">
        <v>0</v>
      </c>
      <c r="E22" s="62">
        <v>100</v>
      </c>
      <c r="F22" s="84">
        <v>1</v>
      </c>
      <c r="G22" s="533">
        <f>F22*B22*B5/1000</f>
        <v>3.6363636363636367</v>
      </c>
      <c r="H22" s="532">
        <f t="shared" si="4"/>
        <v>1</v>
      </c>
      <c r="I22" s="534">
        <f>H22/B4</f>
        <v>0.18181818181818182</v>
      </c>
      <c r="J22" s="557">
        <f>(H22/30)*1000</f>
        <v>33.333333333333336</v>
      </c>
      <c r="K22" s="567">
        <f t="shared" si="0"/>
        <v>295.00000000000006</v>
      </c>
      <c r="L22" s="562">
        <f t="shared" si="1"/>
        <v>0</v>
      </c>
      <c r="M22" s="93">
        <f t="shared" si="2"/>
        <v>33.333333333333336</v>
      </c>
      <c r="N22" s="124">
        <v>0</v>
      </c>
      <c r="O22" s="539">
        <v>150</v>
      </c>
      <c r="P22" s="161">
        <f t="shared" si="3"/>
        <v>0</v>
      </c>
    </row>
    <row r="23" spans="1:16" ht="15" customHeight="1" thickBot="1">
      <c r="A23" s="542" t="s">
        <v>98</v>
      </c>
      <c r="B23" s="543">
        <v>0.5</v>
      </c>
      <c r="C23" s="544">
        <v>0</v>
      </c>
      <c r="D23" s="63">
        <v>0</v>
      </c>
      <c r="E23" s="63">
        <v>0</v>
      </c>
      <c r="F23" s="85">
        <v>1</v>
      </c>
      <c r="G23" s="533">
        <f>F23*B23*B5/1000</f>
        <v>1.8181818181818183</v>
      </c>
      <c r="H23" s="532">
        <f t="shared" si="4"/>
        <v>0.5</v>
      </c>
      <c r="I23" s="102">
        <f>H23/B4</f>
        <v>0.09090909090909091</v>
      </c>
      <c r="J23" s="558">
        <f>(H23/30)*1000</f>
        <v>16.666666666666668</v>
      </c>
      <c r="K23" s="567">
        <f t="shared" si="0"/>
        <v>0</v>
      </c>
      <c r="L23" s="563">
        <f t="shared" si="1"/>
        <v>0</v>
      </c>
      <c r="M23" s="95">
        <f t="shared" si="2"/>
        <v>0</v>
      </c>
      <c r="N23" s="303">
        <v>0</v>
      </c>
      <c r="O23" s="228">
        <v>150</v>
      </c>
      <c r="P23" s="501">
        <f t="shared" si="3"/>
        <v>0</v>
      </c>
    </row>
    <row r="24" spans="1:16" ht="74.25" customHeight="1" thickBot="1" thickTop="1">
      <c r="A24" s="545"/>
      <c r="B24" s="546"/>
      <c r="C24" s="547"/>
      <c r="D24" s="547"/>
      <c r="E24" s="547"/>
      <c r="F24" s="548"/>
      <c r="G24" s="549" t="s">
        <v>277</v>
      </c>
      <c r="H24" s="548"/>
      <c r="I24" s="550"/>
      <c r="J24" s="513" t="s">
        <v>276</v>
      </c>
      <c r="K24" s="513" t="s">
        <v>278</v>
      </c>
      <c r="L24" s="513" t="s">
        <v>279</v>
      </c>
      <c r="M24" s="513" t="s">
        <v>280</v>
      </c>
      <c r="N24" s="551"/>
      <c r="O24" s="552"/>
      <c r="P24" s="553" t="s">
        <v>170</v>
      </c>
    </row>
    <row r="25" spans="1:16" ht="21" customHeight="1" thickBot="1" thickTop="1">
      <c r="A25" s="529" t="s">
        <v>101</v>
      </c>
      <c r="B25" s="525"/>
      <c r="C25" s="526"/>
      <c r="D25" s="527"/>
      <c r="E25" s="528"/>
      <c r="F25" s="512"/>
      <c r="G25" s="514">
        <f>SUM(G14:G23)</f>
        <v>270.90909090909093</v>
      </c>
      <c r="H25" s="516" t="s">
        <v>180</v>
      </c>
      <c r="I25" s="582" t="s">
        <v>10</v>
      </c>
      <c r="J25" s="559">
        <f>SUM(J14:J23)</f>
        <v>492.4242424242425</v>
      </c>
      <c r="K25" s="515">
        <f>SUM(K14:K23)</f>
        <v>1824.4545454545455</v>
      </c>
      <c r="L25" s="564">
        <f>SUM(L14:L23)</f>
        <v>64.14545454545456</v>
      </c>
      <c r="M25" s="515">
        <f>SUM(M14:M24)</f>
        <v>43.2969696969697</v>
      </c>
      <c r="N25" s="520"/>
      <c r="O25" s="540"/>
      <c r="P25" s="517">
        <f>SUM(P14:P23)</f>
        <v>68527.27272727274</v>
      </c>
    </row>
    <row r="26" spans="1:16" ht="14.25" thickBot="1" thickTop="1">
      <c r="A26" s="105"/>
      <c r="B26" s="530"/>
      <c r="C26" s="105"/>
      <c r="D26" s="105"/>
      <c r="E26" s="105"/>
      <c r="F26" s="88"/>
      <c r="G26" s="531"/>
      <c r="H26" s="88"/>
      <c r="I26" s="49"/>
      <c r="J26" s="88"/>
      <c r="K26" s="140"/>
      <c r="L26" s="88"/>
      <c r="M26" s="88"/>
      <c r="N26" s="106"/>
      <c r="O26" s="531"/>
      <c r="P26" s="531"/>
    </row>
    <row r="27" spans="1:13" ht="46.5" customHeight="1" thickTop="1">
      <c r="A27" s="112" t="s">
        <v>159</v>
      </c>
      <c r="B27" s="521"/>
      <c r="C27" s="410"/>
      <c r="D27" s="524"/>
      <c r="E27" s="569"/>
      <c r="F27" s="571" t="s">
        <v>253</v>
      </c>
      <c r="G27" s="572" t="s">
        <v>270</v>
      </c>
      <c r="H27" s="573" t="s">
        <v>254</v>
      </c>
      <c r="I27" s="572" t="s">
        <v>270</v>
      </c>
      <c r="J27" s="573" t="s">
        <v>255</v>
      </c>
      <c r="K27" s="574" t="s">
        <v>270</v>
      </c>
      <c r="M27" s="88"/>
    </row>
    <row r="28" spans="1:11" ht="58.5" customHeight="1" thickBot="1">
      <c r="A28" s="56" t="s">
        <v>160</v>
      </c>
      <c r="B28" s="568">
        <f>K25</f>
        <v>1824.4545454545455</v>
      </c>
      <c r="C28" s="3"/>
      <c r="D28" s="150" t="s">
        <v>10</v>
      </c>
      <c r="E28" s="570" t="s">
        <v>10</v>
      </c>
      <c r="F28" s="575">
        <v>2100</v>
      </c>
      <c r="G28" s="485">
        <f>(B28/F28)*100</f>
        <v>86.87878787878788</v>
      </c>
      <c r="H28" s="631">
        <v>2400</v>
      </c>
      <c r="I28" s="579">
        <f>(B28/H28)*100</f>
        <v>76.0189393939394</v>
      </c>
      <c r="J28" s="631">
        <v>2700</v>
      </c>
      <c r="K28" s="581">
        <f>(B28/J28)*100</f>
        <v>67.57239057239057</v>
      </c>
    </row>
    <row r="29" spans="1:11" ht="24.75" customHeight="1" thickTop="1">
      <c r="A29" s="56" t="s">
        <v>163</v>
      </c>
      <c r="B29" s="522">
        <f>((L25*4)/K25)*100</f>
        <v>14.063480990582491</v>
      </c>
      <c r="C29" s="3"/>
      <c r="D29" s="3"/>
      <c r="E29" s="3"/>
      <c r="F29" s="633">
        <v>12</v>
      </c>
      <c r="G29" s="634">
        <f>((L25*4)/K25)*100</f>
        <v>14.063480990582491</v>
      </c>
      <c r="H29" s="630" t="s">
        <v>10</v>
      </c>
      <c r="I29" s="486" t="s">
        <v>10</v>
      </c>
      <c r="J29" s="483" t="s">
        <v>10</v>
      </c>
      <c r="K29" s="486" t="s">
        <v>10</v>
      </c>
    </row>
    <row r="30" spans="1:11" ht="24.75" customHeight="1" thickBot="1">
      <c r="A30" s="143" t="s">
        <v>164</v>
      </c>
      <c r="B30" s="523">
        <f>((M25*9)/K25)*100</f>
        <v>21.35831381733021</v>
      </c>
      <c r="C30" s="12"/>
      <c r="D30" s="3"/>
      <c r="E30" s="3"/>
      <c r="F30" s="578">
        <v>17</v>
      </c>
      <c r="G30" s="632">
        <f>((M25*9)/K25)*100</f>
        <v>21.35831381733021</v>
      </c>
      <c r="H30" s="484" t="s">
        <v>10</v>
      </c>
      <c r="I30" s="486" t="s">
        <v>10</v>
      </c>
      <c r="J30" s="484" t="s">
        <v>10</v>
      </c>
      <c r="K30" s="486" t="s">
        <v>10</v>
      </c>
    </row>
    <row r="31" ht="13.5" thickTop="1"/>
  </sheetData>
  <sheetProtection/>
  <mergeCells count="19">
    <mergeCell ref="B9:B12"/>
    <mergeCell ref="O10:O12"/>
    <mergeCell ref="I9:I12"/>
    <mergeCell ref="N9:P9"/>
    <mergeCell ref="K10:K12"/>
    <mergeCell ref="L10:L12"/>
    <mergeCell ref="M10:M12"/>
    <mergeCell ref="N10:N12"/>
    <mergeCell ref="P10:P12"/>
    <mergeCell ref="A7:K7"/>
    <mergeCell ref="A1:M1"/>
    <mergeCell ref="A8:P8"/>
    <mergeCell ref="A9:A11"/>
    <mergeCell ref="C9:E11"/>
    <mergeCell ref="F9:F12"/>
    <mergeCell ref="G9:G12"/>
    <mergeCell ref="H9:H12"/>
    <mergeCell ref="J9:J12"/>
    <mergeCell ref="K9:M9"/>
  </mergeCells>
  <printOptions/>
  <pageMargins left="0.75" right="0.75" top="1" bottom="1" header="0.5" footer="0.5"/>
  <pageSetup horizontalDpi="600" verticalDpi="600" orientation="landscape" pageOrder="overThenDown" scale="94" r:id="rId1"/>
</worksheet>
</file>

<file path=xl/worksheets/sheet14.xml><?xml version="1.0" encoding="utf-8"?>
<worksheet xmlns="http://schemas.openxmlformats.org/spreadsheetml/2006/main" xmlns:r="http://schemas.openxmlformats.org/officeDocument/2006/relationships">
  <dimension ref="A1:N31"/>
  <sheetViews>
    <sheetView zoomScale="85" zoomScaleNormal="85" zoomScalePageLayoutView="0" workbookViewId="0" topLeftCell="A37">
      <selection activeCell="C4" sqref="C4"/>
    </sheetView>
  </sheetViews>
  <sheetFormatPr defaultColWidth="9.140625" defaultRowHeight="12.75"/>
  <cols>
    <col min="1" max="1" width="31.7109375" style="0" customWidth="1"/>
    <col min="2" max="2" width="11.28125" style="0" customWidth="1"/>
    <col min="3" max="3" width="11.140625" style="0" customWidth="1"/>
    <col min="5" max="5" width="12.140625" style="53" customWidth="1"/>
    <col min="6" max="6" width="14.421875" style="53" customWidth="1"/>
    <col min="7" max="7" width="9.140625" style="2" customWidth="1"/>
    <col min="8" max="8" width="10.421875" style="53" customWidth="1"/>
    <col min="9" max="11" width="9.140625" style="53" customWidth="1"/>
    <col min="12" max="12" width="2.140625" style="88" customWidth="1"/>
    <col min="13" max="13" width="11.57421875" style="97" customWidth="1"/>
    <col min="14" max="14" width="10.140625" style="53" bestFit="1" customWidth="1"/>
  </cols>
  <sheetData>
    <row r="1" spans="1:14" ht="58.5" customHeight="1" thickBot="1" thickTop="1">
      <c r="A1" s="727" t="s">
        <v>350</v>
      </c>
      <c r="B1" s="704"/>
      <c r="C1" s="704"/>
      <c r="D1" s="704"/>
      <c r="E1" s="704"/>
      <c r="F1" s="704"/>
      <c r="G1" s="704"/>
      <c r="H1" s="704"/>
      <c r="I1" s="705"/>
      <c r="J1" s="690"/>
      <c r="K1" s="44"/>
      <c r="L1" s="44"/>
      <c r="M1" s="44"/>
      <c r="N1" s="44"/>
    </row>
    <row r="2" ht="15.75" customHeight="1" thickBot="1" thickTop="1"/>
    <row r="3" spans="2:6" ht="15.75" thickTop="1">
      <c r="B3" s="50" t="s">
        <v>10</v>
      </c>
      <c r="C3" s="2"/>
      <c r="D3" s="2"/>
      <c r="E3" s="441" t="s">
        <v>106</v>
      </c>
      <c r="F3" s="442">
        <f>'Population Data'!C6</f>
        <v>20000</v>
      </c>
    </row>
    <row r="4" spans="2:6" ht="15">
      <c r="B4" s="50"/>
      <c r="C4" s="2"/>
      <c r="D4" s="2"/>
      <c r="E4" s="443" t="s">
        <v>166</v>
      </c>
      <c r="F4" s="667">
        <v>5.5</v>
      </c>
    </row>
    <row r="5" spans="2:6" ht="15.75" thickBot="1">
      <c r="B5" s="50"/>
      <c r="C5" s="2"/>
      <c r="D5" s="2"/>
      <c r="E5" s="444" t="s">
        <v>179</v>
      </c>
      <c r="F5" s="445">
        <f>(F3/F4)</f>
        <v>3636.3636363636365</v>
      </c>
    </row>
    <row r="6" spans="1:4" ht="16.5" thickBot="1" thickTop="1">
      <c r="A6" s="310"/>
      <c r="B6" s="50"/>
      <c r="C6" s="2"/>
      <c r="D6" s="2"/>
    </row>
    <row r="7" spans="1:14" ht="48" customHeight="1" thickBot="1" thickTop="1">
      <c r="A7" s="790" t="s">
        <v>173</v>
      </c>
      <c r="B7" s="731"/>
      <c r="C7" s="731"/>
      <c r="D7" s="731"/>
      <c r="E7" s="731"/>
      <c r="F7" s="731"/>
      <c r="G7" s="731"/>
      <c r="H7" s="731"/>
      <c r="I7" s="732"/>
      <c r="J7" s="691"/>
      <c r="K7" s="554"/>
      <c r="L7" s="554"/>
      <c r="M7" s="555"/>
      <c r="N7" s="555"/>
    </row>
    <row r="8" spans="1:14" ht="19.5" customHeight="1" thickBot="1" thickTop="1">
      <c r="A8" s="748"/>
      <c r="B8" s="749"/>
      <c r="C8" s="749"/>
      <c r="D8" s="749"/>
      <c r="E8" s="749"/>
      <c r="F8" s="749"/>
      <c r="G8" s="749"/>
      <c r="H8" s="749"/>
      <c r="I8" s="749"/>
      <c r="J8" s="749"/>
      <c r="K8" s="749"/>
      <c r="L8" s="749"/>
      <c r="M8" s="749"/>
      <c r="N8" s="749"/>
    </row>
    <row r="9" spans="1:14" ht="45" customHeight="1" thickBot="1" thickTop="1">
      <c r="A9" s="113"/>
      <c r="B9" s="114"/>
      <c r="C9" s="114"/>
      <c r="D9" s="114"/>
      <c r="E9" s="117" t="s">
        <v>167</v>
      </c>
      <c r="F9" s="114"/>
      <c r="G9" s="114"/>
      <c r="H9" s="122"/>
      <c r="I9" s="115"/>
      <c r="J9" s="115"/>
      <c r="K9" s="115"/>
      <c r="L9" s="114"/>
      <c r="M9" s="301" t="s">
        <v>229</v>
      </c>
      <c r="N9" s="116"/>
    </row>
    <row r="10" spans="1:14" ht="30" customHeight="1" thickBot="1" thickTop="1">
      <c r="A10" s="784" t="s">
        <v>287</v>
      </c>
      <c r="B10" s="752" t="s">
        <v>158</v>
      </c>
      <c r="C10" s="753"/>
      <c r="D10" s="753"/>
      <c r="E10" s="761" t="s">
        <v>168</v>
      </c>
      <c r="F10" s="786" t="s">
        <v>152</v>
      </c>
      <c r="G10" s="772" t="s">
        <v>151</v>
      </c>
      <c r="H10" s="764" t="s">
        <v>156</v>
      </c>
      <c r="I10" s="767" t="s">
        <v>157</v>
      </c>
      <c r="J10" s="768"/>
      <c r="K10" s="768"/>
      <c r="L10" s="131"/>
      <c r="M10" s="733" t="s">
        <v>153</v>
      </c>
      <c r="N10" s="734"/>
    </row>
    <row r="11" spans="1:14" ht="30" customHeight="1" thickTop="1">
      <c r="A11" s="785"/>
      <c r="B11" s="754"/>
      <c r="C11" s="754"/>
      <c r="D11" s="754"/>
      <c r="E11" s="762"/>
      <c r="F11" s="779"/>
      <c r="G11" s="773"/>
      <c r="H11" s="765"/>
      <c r="I11" s="764" t="s">
        <v>147</v>
      </c>
      <c r="J11" s="764" t="s">
        <v>149</v>
      </c>
      <c r="K11" s="764" t="s">
        <v>148</v>
      </c>
      <c r="L11" s="70"/>
      <c r="M11" s="787" t="s">
        <v>169</v>
      </c>
      <c r="N11" s="764" t="s">
        <v>170</v>
      </c>
    </row>
    <row r="12" spans="1:14" ht="19.5" customHeight="1" thickBot="1">
      <c r="A12" s="785"/>
      <c r="B12" s="755"/>
      <c r="C12" s="755"/>
      <c r="D12" s="755"/>
      <c r="E12" s="762"/>
      <c r="F12" s="779"/>
      <c r="G12" s="773"/>
      <c r="H12" s="765"/>
      <c r="I12" s="779"/>
      <c r="J12" s="779"/>
      <c r="K12" s="779"/>
      <c r="L12" s="133"/>
      <c r="M12" s="788"/>
      <c r="N12" s="791"/>
    </row>
    <row r="13" spans="1:14" ht="19.5" customHeight="1" thickBot="1" thickTop="1">
      <c r="A13" s="19"/>
      <c r="B13" s="60" t="s">
        <v>146</v>
      </c>
      <c r="C13" s="60" t="s">
        <v>149</v>
      </c>
      <c r="D13" s="61" t="s">
        <v>148</v>
      </c>
      <c r="E13" s="763"/>
      <c r="F13" s="780"/>
      <c r="G13" s="774"/>
      <c r="H13" s="766"/>
      <c r="I13" s="780"/>
      <c r="J13" s="780"/>
      <c r="K13" s="780"/>
      <c r="L13" s="134"/>
      <c r="M13" s="789"/>
      <c r="N13" s="755"/>
    </row>
    <row r="14" spans="1:14" ht="19.5" customHeight="1" thickBot="1" thickTop="1">
      <c r="A14" s="127">
        <v>1</v>
      </c>
      <c r="B14" s="129"/>
      <c r="C14" s="129"/>
      <c r="D14" s="129"/>
      <c r="E14" s="126">
        <v>2</v>
      </c>
      <c r="F14" s="126">
        <v>3</v>
      </c>
      <c r="G14" s="126">
        <v>4</v>
      </c>
      <c r="H14" s="126">
        <v>5</v>
      </c>
      <c r="I14" s="126">
        <v>6</v>
      </c>
      <c r="J14" s="126">
        <v>7</v>
      </c>
      <c r="K14" s="126">
        <v>8</v>
      </c>
      <c r="L14" s="126"/>
      <c r="M14" s="126">
        <v>9</v>
      </c>
      <c r="N14" s="130">
        <v>10</v>
      </c>
    </row>
    <row r="15" spans="1:14" ht="14.25" thickBot="1" thickTop="1">
      <c r="A15" s="591" t="s">
        <v>88</v>
      </c>
      <c r="B15" s="519">
        <v>342</v>
      </c>
      <c r="C15" s="62">
        <v>12.3</v>
      </c>
      <c r="D15" s="62">
        <v>1.3</v>
      </c>
      <c r="E15" s="83">
        <v>48</v>
      </c>
      <c r="F15" s="83">
        <f>((E15/F4)*F3)/1000</f>
        <v>174.54545454545453</v>
      </c>
      <c r="G15" s="46">
        <f>E15/F4</f>
        <v>8.727272727272727</v>
      </c>
      <c r="H15" s="83">
        <f aca="true" t="shared" si="0" ref="H15:H24">(G15/30)*1000</f>
        <v>290.9090909090909</v>
      </c>
      <c r="I15" s="90">
        <f aca="true" t="shared" si="1" ref="I15:I24">(B15*H15)/100</f>
        <v>994.9090909090908</v>
      </c>
      <c r="J15" s="90">
        <f aca="true" t="shared" si="2" ref="J15:J24">(C15*H15)/100</f>
        <v>35.78181818181818</v>
      </c>
      <c r="K15" s="93">
        <f aca="true" t="shared" si="3" ref="K15:K24">(D15*H15)/100</f>
        <v>3.7818181818181813</v>
      </c>
      <c r="L15" s="304"/>
      <c r="M15" s="123">
        <v>180</v>
      </c>
      <c r="N15" s="137">
        <f aca="true" t="shared" si="4" ref="N15:N24">F15*M15</f>
        <v>31418.181818181816</v>
      </c>
    </row>
    <row r="16" spans="1:14" ht="14.25" thickBot="1" thickTop="1">
      <c r="A16" s="360" t="s">
        <v>89</v>
      </c>
      <c r="B16" s="171">
        <v>350</v>
      </c>
      <c r="C16" s="62">
        <v>10</v>
      </c>
      <c r="D16" s="62">
        <v>4</v>
      </c>
      <c r="E16" s="83">
        <v>0</v>
      </c>
      <c r="F16" s="83">
        <f>((E16/F4)*F3)/1000</f>
        <v>0</v>
      </c>
      <c r="G16" s="46">
        <f>E16/F4</f>
        <v>0</v>
      </c>
      <c r="H16" s="83">
        <f t="shared" si="0"/>
        <v>0</v>
      </c>
      <c r="I16" s="90">
        <f t="shared" si="1"/>
        <v>0</v>
      </c>
      <c r="J16" s="90">
        <f t="shared" si="2"/>
        <v>0</v>
      </c>
      <c r="K16" s="93">
        <f t="shared" si="3"/>
        <v>0</v>
      </c>
      <c r="L16" s="304"/>
      <c r="M16" s="124">
        <v>220</v>
      </c>
      <c r="N16" s="93">
        <f t="shared" si="4"/>
        <v>0</v>
      </c>
    </row>
    <row r="17" spans="1:14" ht="14.25" thickBot="1" thickTop="1">
      <c r="A17" s="360" t="s">
        <v>91</v>
      </c>
      <c r="B17" s="171">
        <v>335</v>
      </c>
      <c r="C17" s="62">
        <v>11</v>
      </c>
      <c r="D17" s="62">
        <v>3</v>
      </c>
      <c r="E17" s="83">
        <v>0</v>
      </c>
      <c r="F17" s="83">
        <f>((E17/F4)*F3)/1000</f>
        <v>0</v>
      </c>
      <c r="G17" s="46">
        <f>E17/F4</f>
        <v>0</v>
      </c>
      <c r="H17" s="83">
        <f t="shared" si="0"/>
        <v>0</v>
      </c>
      <c r="I17" s="90">
        <f t="shared" si="1"/>
        <v>0</v>
      </c>
      <c r="J17" s="90">
        <f t="shared" si="2"/>
        <v>0</v>
      </c>
      <c r="K17" s="93">
        <f t="shared" si="3"/>
        <v>0</v>
      </c>
      <c r="L17" s="304"/>
      <c r="M17" s="124">
        <v>105</v>
      </c>
      <c r="N17" s="93">
        <f t="shared" si="4"/>
        <v>0</v>
      </c>
    </row>
    <row r="18" spans="1:14" ht="14.25" thickBot="1" thickTop="1">
      <c r="A18" s="360" t="s">
        <v>92</v>
      </c>
      <c r="B18" s="171">
        <v>360</v>
      </c>
      <c r="C18" s="62">
        <v>7</v>
      </c>
      <c r="D18" s="62">
        <v>0.5</v>
      </c>
      <c r="E18" s="83">
        <v>0</v>
      </c>
      <c r="F18" s="83">
        <f>((E18/F4)*F3)/1000</f>
        <v>0</v>
      </c>
      <c r="G18" s="46">
        <f>E18/F4</f>
        <v>0</v>
      </c>
      <c r="H18" s="83">
        <f t="shared" si="0"/>
        <v>0</v>
      </c>
      <c r="I18" s="90">
        <f t="shared" si="1"/>
        <v>0</v>
      </c>
      <c r="J18" s="90">
        <f t="shared" si="2"/>
        <v>0</v>
      </c>
      <c r="K18" s="93">
        <f t="shared" si="3"/>
        <v>0</v>
      </c>
      <c r="L18" s="304"/>
      <c r="M18" s="124">
        <v>220</v>
      </c>
      <c r="N18" s="93">
        <f t="shared" si="4"/>
        <v>0</v>
      </c>
    </row>
    <row r="19" spans="1:14" ht="14.25" thickBot="1" thickTop="1">
      <c r="A19" s="360" t="s">
        <v>129</v>
      </c>
      <c r="B19" s="519">
        <v>360</v>
      </c>
      <c r="C19" s="62">
        <v>17.2</v>
      </c>
      <c r="D19" s="62">
        <v>6</v>
      </c>
      <c r="E19" s="83">
        <v>3</v>
      </c>
      <c r="F19" s="83">
        <f>((E19/F4)*F3)/1000</f>
        <v>10.909090909090908</v>
      </c>
      <c r="G19" s="46">
        <f>E19/F4</f>
        <v>0.5454545454545454</v>
      </c>
      <c r="H19" s="83">
        <f t="shared" si="0"/>
        <v>18.18181818181818</v>
      </c>
      <c r="I19" s="90">
        <f t="shared" si="1"/>
        <v>65.45454545454545</v>
      </c>
      <c r="J19" s="90">
        <f t="shared" si="2"/>
        <v>3.127272727272727</v>
      </c>
      <c r="K19" s="93">
        <f t="shared" si="3"/>
        <v>1.0909090909090908</v>
      </c>
      <c r="L19" s="304"/>
      <c r="M19" s="124">
        <v>269</v>
      </c>
      <c r="N19" s="93">
        <f t="shared" si="4"/>
        <v>2934.5454545454545</v>
      </c>
    </row>
    <row r="20" spans="1:14" ht="14.25" thickBot="1" thickTop="1">
      <c r="A20" s="360" t="s">
        <v>328</v>
      </c>
      <c r="B20" s="519">
        <v>342</v>
      </c>
      <c r="C20" s="62">
        <v>21</v>
      </c>
      <c r="D20" s="62">
        <v>1.2</v>
      </c>
      <c r="E20" s="83">
        <v>10</v>
      </c>
      <c r="F20" s="83">
        <f>((E20/F4)*F3)/1000</f>
        <v>36.36363636363636</v>
      </c>
      <c r="G20" s="46">
        <f>E20/F4</f>
        <v>1.8181818181818181</v>
      </c>
      <c r="H20" s="83">
        <f t="shared" si="0"/>
        <v>60.6060606060606</v>
      </c>
      <c r="I20" s="90">
        <f t="shared" si="1"/>
        <v>207.27272727272725</v>
      </c>
      <c r="J20" s="90">
        <f t="shared" si="2"/>
        <v>12.727272727272727</v>
      </c>
      <c r="K20" s="93">
        <f t="shared" si="3"/>
        <v>0.7272727272727272</v>
      </c>
      <c r="L20" s="132"/>
      <c r="M20" s="124">
        <v>617</v>
      </c>
      <c r="N20" s="93">
        <f t="shared" si="4"/>
        <v>22436.363636363632</v>
      </c>
    </row>
    <row r="21" spans="1:14" ht="14.25" thickBot="1" thickTop="1">
      <c r="A21" s="360" t="s">
        <v>94</v>
      </c>
      <c r="B21" s="171">
        <v>335</v>
      </c>
      <c r="C21" s="62">
        <v>22</v>
      </c>
      <c r="D21" s="62">
        <v>1.4</v>
      </c>
      <c r="E21" s="83">
        <v>0</v>
      </c>
      <c r="F21" s="83">
        <f>((E21/F4)*F3)/1000</f>
        <v>0</v>
      </c>
      <c r="G21" s="46">
        <f>E21/F4</f>
        <v>0</v>
      </c>
      <c r="H21" s="83">
        <f t="shared" si="0"/>
        <v>0</v>
      </c>
      <c r="I21" s="90">
        <f t="shared" si="1"/>
        <v>0</v>
      </c>
      <c r="J21" s="90">
        <f t="shared" si="2"/>
        <v>0</v>
      </c>
      <c r="K21" s="93">
        <f t="shared" si="3"/>
        <v>0</v>
      </c>
      <c r="L21" s="132"/>
      <c r="M21" s="124">
        <v>400</v>
      </c>
      <c r="N21" s="93">
        <f t="shared" si="4"/>
        <v>0</v>
      </c>
    </row>
    <row r="22" spans="1:14" ht="14.25" thickBot="1" thickTop="1">
      <c r="A22" s="360" t="s">
        <v>95</v>
      </c>
      <c r="B22" s="171">
        <v>340</v>
      </c>
      <c r="C22" s="62">
        <v>20</v>
      </c>
      <c r="D22" s="62">
        <v>0.6</v>
      </c>
      <c r="E22" s="83">
        <v>0</v>
      </c>
      <c r="F22" s="83">
        <f>((E22/F4)*F3)/1000</f>
        <v>0</v>
      </c>
      <c r="G22" s="46">
        <f>E22/F4</f>
        <v>0</v>
      </c>
      <c r="H22" s="83">
        <f t="shared" si="0"/>
        <v>0</v>
      </c>
      <c r="I22" s="90">
        <f t="shared" si="1"/>
        <v>0</v>
      </c>
      <c r="J22" s="90">
        <f t="shared" si="2"/>
        <v>0</v>
      </c>
      <c r="K22" s="93">
        <f t="shared" si="3"/>
        <v>0</v>
      </c>
      <c r="L22" s="132"/>
      <c r="M22" s="124">
        <v>375</v>
      </c>
      <c r="N22" s="93">
        <f t="shared" si="4"/>
        <v>0</v>
      </c>
    </row>
    <row r="23" spans="1:14" ht="14.25" thickBot="1" thickTop="1">
      <c r="A23" s="360" t="s">
        <v>96</v>
      </c>
      <c r="B23" s="171">
        <v>540</v>
      </c>
      <c r="C23" s="62">
        <v>14.7</v>
      </c>
      <c r="D23" s="62">
        <v>31.5</v>
      </c>
      <c r="E23" s="83">
        <v>0</v>
      </c>
      <c r="F23" s="83">
        <f>((E23/F4)*F3)/1000</f>
        <v>0</v>
      </c>
      <c r="G23" s="46">
        <f>E23/F4</f>
        <v>0</v>
      </c>
      <c r="H23" s="83">
        <f t="shared" si="0"/>
        <v>0</v>
      </c>
      <c r="I23" s="90">
        <f t="shared" si="1"/>
        <v>0</v>
      </c>
      <c r="J23" s="90">
        <f t="shared" si="2"/>
        <v>0</v>
      </c>
      <c r="K23" s="93">
        <f t="shared" si="3"/>
        <v>0</v>
      </c>
      <c r="L23" s="132"/>
      <c r="M23" s="124">
        <v>0</v>
      </c>
      <c r="N23" s="93">
        <f t="shared" si="4"/>
        <v>0</v>
      </c>
    </row>
    <row r="24" spans="1:14" ht="14.25" thickBot="1" thickTop="1">
      <c r="A24" s="362" t="s">
        <v>97</v>
      </c>
      <c r="B24" s="519">
        <v>885</v>
      </c>
      <c r="C24" s="62">
        <v>0</v>
      </c>
      <c r="D24" s="62">
        <v>100</v>
      </c>
      <c r="E24" s="83">
        <v>1</v>
      </c>
      <c r="F24" s="83">
        <f>((E24/F4)*F3)/1000</f>
        <v>3.6363636363636367</v>
      </c>
      <c r="G24" s="46">
        <f>E24/F4</f>
        <v>0.18181818181818182</v>
      </c>
      <c r="H24" s="83">
        <f t="shared" si="0"/>
        <v>6.0606060606060606</v>
      </c>
      <c r="I24" s="90">
        <f t="shared" si="1"/>
        <v>53.63636363636364</v>
      </c>
      <c r="J24" s="90">
        <f t="shared" si="2"/>
        <v>0</v>
      </c>
      <c r="K24" s="93">
        <f t="shared" si="3"/>
        <v>6.06060606060606</v>
      </c>
      <c r="L24" s="132"/>
      <c r="M24" s="125">
        <v>0</v>
      </c>
      <c r="N24" s="94">
        <f t="shared" si="4"/>
        <v>0</v>
      </c>
    </row>
    <row r="25" spans="1:14" ht="14.25" thickBot="1" thickTop="1">
      <c r="A25" s="592"/>
      <c r="B25" s="593"/>
      <c r="C25" s="593"/>
      <c r="D25" s="593"/>
      <c r="E25" s="594"/>
      <c r="F25" s="594"/>
      <c r="G25" s="595"/>
      <c r="H25" s="594"/>
      <c r="I25" s="594"/>
      <c r="J25" s="594"/>
      <c r="K25" s="594"/>
      <c r="L25" s="594"/>
      <c r="M25" s="596"/>
      <c r="N25" s="597" t="s">
        <v>10</v>
      </c>
    </row>
    <row r="26" spans="1:14" ht="14.25" thickBot="1" thickTop="1">
      <c r="A26" s="76" t="s">
        <v>101</v>
      </c>
      <c r="B26" s="77"/>
      <c r="C26" s="78"/>
      <c r="D26" s="79"/>
      <c r="E26" s="104">
        <f aca="true" t="shared" si="5" ref="E26:J26">SUM(E15:E24)</f>
        <v>62</v>
      </c>
      <c r="F26" s="87">
        <f t="shared" si="5"/>
        <v>225.45454545454544</v>
      </c>
      <c r="G26" s="121">
        <f t="shared" si="5"/>
        <v>11.272727272727272</v>
      </c>
      <c r="H26" s="92">
        <f t="shared" si="5"/>
        <v>375.75757575757575</v>
      </c>
      <c r="I26" s="92">
        <f t="shared" si="5"/>
        <v>1321.2727272727273</v>
      </c>
      <c r="J26" s="92">
        <f t="shared" si="5"/>
        <v>51.63636363636363</v>
      </c>
      <c r="K26" s="96">
        <f>SUM(K15:K25)</f>
        <v>11.66060606060606</v>
      </c>
      <c r="L26" s="136"/>
      <c r="M26" s="100"/>
      <c r="N26" s="55">
        <f>SUM(N15:N24)</f>
        <v>56789.090909090904</v>
      </c>
    </row>
    <row r="27" spans="1:14" ht="14.25" thickBot="1" thickTop="1">
      <c r="A27" s="105"/>
      <c r="B27" s="105"/>
      <c r="C27" s="105"/>
      <c r="D27" s="105"/>
      <c r="E27" s="88"/>
      <c r="F27" s="88"/>
      <c r="G27" s="49"/>
      <c r="H27" s="88"/>
      <c r="I27" s="88"/>
      <c r="J27" s="88"/>
      <c r="K27" s="88"/>
      <c r="M27" s="106"/>
      <c r="N27" s="88"/>
    </row>
    <row r="28" spans="1:11" ht="39" thickTop="1">
      <c r="A28" s="511" t="s">
        <v>159</v>
      </c>
      <c r="B28" s="342"/>
      <c r="C28" s="598"/>
      <c r="D28" s="598"/>
      <c r="E28" s="587"/>
      <c r="F28" s="571" t="s">
        <v>253</v>
      </c>
      <c r="G28" s="572" t="s">
        <v>270</v>
      </c>
      <c r="H28" s="573" t="s">
        <v>254</v>
      </c>
      <c r="I28" s="572" t="s">
        <v>270</v>
      </c>
      <c r="J28" s="573" t="s">
        <v>255</v>
      </c>
      <c r="K28" s="574" t="s">
        <v>270</v>
      </c>
    </row>
    <row r="29" spans="1:14" ht="24.75" customHeight="1" thickBot="1">
      <c r="A29" s="479" t="s">
        <v>160</v>
      </c>
      <c r="B29" s="3"/>
      <c r="C29" s="150" t="s">
        <v>10</v>
      </c>
      <c r="D29" s="150" t="s">
        <v>10</v>
      </c>
      <c r="E29" s="590">
        <f>I26</f>
        <v>1321.2727272727273</v>
      </c>
      <c r="F29" s="575">
        <v>2100</v>
      </c>
      <c r="G29" s="482">
        <f>(E29/F29)*100</f>
        <v>62.917748917748916</v>
      </c>
      <c r="H29" s="631">
        <v>2400</v>
      </c>
      <c r="I29" s="579">
        <f>(E29/H29)*100</f>
        <v>55.053030303030305</v>
      </c>
      <c r="J29" s="631">
        <v>2700</v>
      </c>
      <c r="K29" s="581">
        <f>(E29/J29)*100</f>
        <v>48.936026936026934</v>
      </c>
      <c r="M29" s="151"/>
      <c r="N29" s="7"/>
    </row>
    <row r="30" spans="1:14" ht="24.75" customHeight="1" thickTop="1">
      <c r="A30" s="479" t="s">
        <v>163</v>
      </c>
      <c r="B30" s="3"/>
      <c r="C30" s="3"/>
      <c r="D30" s="3"/>
      <c r="E30" s="589">
        <f>((J26*4)/I26)*100</f>
        <v>15.632310444475022</v>
      </c>
      <c r="F30" s="577">
        <v>13</v>
      </c>
      <c r="G30" s="576">
        <f>(E30/F30)*100</f>
        <v>120.2485418805771</v>
      </c>
      <c r="H30" s="630" t="s">
        <v>10</v>
      </c>
      <c r="I30" s="486" t="s">
        <v>10</v>
      </c>
      <c r="J30" s="483" t="s">
        <v>10</v>
      </c>
      <c r="K30" s="486" t="s">
        <v>10</v>
      </c>
      <c r="M30" s="151"/>
      <c r="N30" s="7"/>
    </row>
    <row r="31" spans="1:14" ht="24.75" customHeight="1" thickBot="1">
      <c r="A31" s="480" t="s">
        <v>164</v>
      </c>
      <c r="B31" s="344"/>
      <c r="C31" s="344"/>
      <c r="D31" s="344"/>
      <c r="E31" s="599">
        <f>((K26*9)/I26)*100</f>
        <v>7.942754919499105</v>
      </c>
      <c r="F31" s="578">
        <v>17</v>
      </c>
      <c r="G31" s="581">
        <f>(E31/F31)*100</f>
        <v>46.72208776175944</v>
      </c>
      <c r="H31" s="484" t="s">
        <v>10</v>
      </c>
      <c r="I31" s="486" t="s">
        <v>10</v>
      </c>
      <c r="J31" s="484" t="s">
        <v>10</v>
      </c>
      <c r="K31" s="486" t="s">
        <v>10</v>
      </c>
      <c r="M31" s="151"/>
      <c r="N31" s="7"/>
    </row>
    <row r="32" ht="13.5" thickTop="1"/>
  </sheetData>
  <sheetProtection/>
  <mergeCells count="16">
    <mergeCell ref="M11:M13"/>
    <mergeCell ref="A1:I1"/>
    <mergeCell ref="A7:I7"/>
    <mergeCell ref="M10:N10"/>
    <mergeCell ref="N11:N13"/>
    <mergeCell ref="B10:D12"/>
    <mergeCell ref="E10:E13"/>
    <mergeCell ref="G10:G13"/>
    <mergeCell ref="H10:H13"/>
    <mergeCell ref="A8:N8"/>
    <mergeCell ref="A10:A12"/>
    <mergeCell ref="I10:K10"/>
    <mergeCell ref="I11:I13"/>
    <mergeCell ref="J11:J13"/>
    <mergeCell ref="K11:K13"/>
    <mergeCell ref="F10:F13"/>
  </mergeCells>
  <printOptions/>
  <pageMargins left="0.75" right="0.75" top="1" bottom="1" header="0.5" footer="0.5"/>
  <pageSetup horizontalDpi="600" verticalDpi="600" orientation="landscape" pageOrder="overThenDown" scale="95"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3" sqref="A3"/>
    </sheetView>
  </sheetViews>
  <sheetFormatPr defaultColWidth="9.140625" defaultRowHeight="12.75"/>
  <cols>
    <col min="1" max="1" width="33.7109375" style="0" customWidth="1"/>
    <col min="2" max="2" width="9.421875" style="0" customWidth="1"/>
    <col min="3" max="3" width="9.00390625" style="0" customWidth="1"/>
    <col min="4" max="4" width="7.8515625" style="0" customWidth="1"/>
    <col min="5" max="5" width="13.421875" style="53" customWidth="1"/>
    <col min="6" max="6" width="11.140625" style="53" customWidth="1"/>
    <col min="7" max="7" width="9.140625" style="2" customWidth="1"/>
    <col min="8" max="8" width="10.421875" style="53" customWidth="1"/>
    <col min="9" max="11" width="9.140625" style="53" customWidth="1"/>
    <col min="12" max="12" width="4.7109375" style="88" customWidth="1"/>
    <col min="13" max="13" width="9.140625" style="97" customWidth="1"/>
    <col min="14" max="14" width="9.140625" style="53" customWidth="1"/>
  </cols>
  <sheetData>
    <row r="1" spans="1:14" ht="106.5" thickBot="1" thickTop="1">
      <c r="A1" s="653" t="s">
        <v>347</v>
      </c>
      <c r="B1" s="654"/>
      <c r="C1" s="655"/>
      <c r="D1" s="655"/>
      <c r="E1" s="656"/>
      <c r="F1" s="656"/>
      <c r="G1" s="655"/>
      <c r="H1" s="656"/>
      <c r="I1" s="656"/>
      <c r="J1" s="656"/>
      <c r="K1" s="656"/>
      <c r="L1" s="656"/>
      <c r="M1" s="657"/>
      <c r="N1" s="658"/>
    </row>
    <row r="2" spans="1:14" ht="14.25" thickBot="1" thickTop="1">
      <c r="A2" s="105"/>
      <c r="B2" s="105"/>
      <c r="C2" s="105"/>
      <c r="D2" s="105"/>
      <c r="E2" s="88"/>
      <c r="F2" s="88"/>
      <c r="G2" s="49"/>
      <c r="H2" s="88"/>
      <c r="I2" s="88"/>
      <c r="J2" s="88"/>
      <c r="K2" s="88"/>
      <c r="M2" s="106"/>
      <c r="N2" s="88"/>
    </row>
    <row r="3" spans="1:14" ht="15.75" thickTop="1">
      <c r="A3" s="441" t="s">
        <v>106</v>
      </c>
      <c r="B3" s="672">
        <f>'Population Data'!C6</f>
        <v>20000</v>
      </c>
      <c r="C3" s="49"/>
      <c r="D3" s="49"/>
      <c r="E3" s="88"/>
      <c r="F3" s="88"/>
      <c r="G3" s="49"/>
      <c r="H3" s="88"/>
      <c r="I3" s="88"/>
      <c r="J3" s="88"/>
      <c r="K3" s="88"/>
      <c r="M3" s="106"/>
      <c r="N3" s="88"/>
    </row>
    <row r="4" spans="1:14" ht="15">
      <c r="A4" s="443" t="s">
        <v>166</v>
      </c>
      <c r="B4" s="673">
        <v>5.5</v>
      </c>
      <c r="C4" s="49"/>
      <c r="D4" s="49"/>
      <c r="E4" s="88"/>
      <c r="F4" s="88"/>
      <c r="G4" s="49"/>
      <c r="H4" s="88"/>
      <c r="I4" s="88"/>
      <c r="J4" s="88"/>
      <c r="K4" s="88"/>
      <c r="M4" s="106"/>
      <c r="N4" s="88"/>
    </row>
    <row r="5" spans="1:14" ht="15.75" thickBot="1">
      <c r="A5" s="444" t="s">
        <v>179</v>
      </c>
      <c r="B5" s="674">
        <f>B3/B4</f>
        <v>3636.3636363636365</v>
      </c>
      <c r="C5" s="49"/>
      <c r="D5" s="49"/>
      <c r="E5" s="88"/>
      <c r="F5" s="88"/>
      <c r="G5" s="49"/>
      <c r="H5" s="88"/>
      <c r="I5" s="88"/>
      <c r="J5" s="88"/>
      <c r="K5" s="88"/>
      <c r="M5" s="106"/>
      <c r="N5" s="88"/>
    </row>
    <row r="6" spans="1:14" ht="16.5" thickBot="1" thickTop="1">
      <c r="A6" s="107"/>
      <c r="B6" s="108"/>
      <c r="C6" s="49"/>
      <c r="D6" s="49"/>
      <c r="E6" s="88"/>
      <c r="F6" s="88"/>
      <c r="G6" s="49"/>
      <c r="H6" s="88"/>
      <c r="I6" s="88"/>
      <c r="J6" s="88"/>
      <c r="K6" s="88"/>
      <c r="M6" s="106"/>
      <c r="N6" s="88"/>
    </row>
    <row r="7" spans="1:14" ht="19.5" customHeight="1" thickTop="1">
      <c r="A7" s="792" t="s">
        <v>174</v>
      </c>
      <c r="B7" s="793"/>
      <c r="C7" s="793"/>
      <c r="D7" s="793"/>
      <c r="E7" s="793"/>
      <c r="F7" s="793"/>
      <c r="G7" s="793"/>
      <c r="H7" s="793"/>
      <c r="I7" s="793"/>
      <c r="J7" s="793"/>
      <c r="K7" s="793"/>
      <c r="L7" s="793"/>
      <c r="M7" s="794"/>
      <c r="N7" s="795"/>
    </row>
    <row r="8" spans="1:14" ht="39.75" customHeight="1" thickBot="1">
      <c r="A8" s="796"/>
      <c r="B8" s="797"/>
      <c r="C8" s="797"/>
      <c r="D8" s="797"/>
      <c r="E8" s="797"/>
      <c r="F8" s="797"/>
      <c r="G8" s="797"/>
      <c r="H8" s="797"/>
      <c r="I8" s="797"/>
      <c r="J8" s="797"/>
      <c r="K8" s="797"/>
      <c r="L8" s="797"/>
      <c r="M8" s="798"/>
      <c r="N8" s="799"/>
    </row>
    <row r="9" spans="1:14" ht="24.75" customHeight="1" thickBot="1" thickTop="1">
      <c r="A9" s="139"/>
      <c r="B9" s="105"/>
      <c r="C9" s="49"/>
      <c r="D9" s="49"/>
      <c r="E9" s="88"/>
      <c r="F9" s="88"/>
      <c r="G9" s="49"/>
      <c r="H9" s="88"/>
      <c r="I9" s="88"/>
      <c r="J9" s="88"/>
      <c r="K9" s="88"/>
      <c r="M9" s="106"/>
      <c r="N9" s="88"/>
    </row>
    <row r="10" spans="1:14" ht="45" customHeight="1" thickBot="1" thickTop="1">
      <c r="A10" s="118"/>
      <c r="B10" s="119"/>
      <c r="C10" s="119"/>
      <c r="D10" s="119"/>
      <c r="E10" s="120" t="s">
        <v>167</v>
      </c>
      <c r="F10" s="119"/>
      <c r="G10" s="119"/>
      <c r="H10" s="119"/>
      <c r="I10" s="119"/>
      <c r="J10" s="119"/>
      <c r="K10" s="119"/>
      <c r="L10" s="119"/>
      <c r="M10" s="302" t="s">
        <v>229</v>
      </c>
      <c r="N10" s="116"/>
    </row>
    <row r="11" spans="1:14" ht="30" customHeight="1" thickBot="1" thickTop="1">
      <c r="A11" s="784" t="s">
        <v>150</v>
      </c>
      <c r="B11" s="752" t="s">
        <v>158</v>
      </c>
      <c r="C11" s="753"/>
      <c r="D11" s="753"/>
      <c r="E11" s="786" t="s">
        <v>152</v>
      </c>
      <c r="F11" s="761" t="s">
        <v>165</v>
      </c>
      <c r="G11" s="772" t="s">
        <v>151</v>
      </c>
      <c r="H11" s="764" t="s">
        <v>156</v>
      </c>
      <c r="I11" s="767" t="s">
        <v>157</v>
      </c>
      <c r="J11" s="768"/>
      <c r="K11" s="768"/>
      <c r="L11" s="131"/>
      <c r="M11" s="733" t="s">
        <v>153</v>
      </c>
      <c r="N11" s="734"/>
    </row>
    <row r="12" spans="1:14" ht="30" customHeight="1" thickTop="1">
      <c r="A12" s="785"/>
      <c r="B12" s="754"/>
      <c r="C12" s="754"/>
      <c r="D12" s="754"/>
      <c r="E12" s="779"/>
      <c r="F12" s="762"/>
      <c r="G12" s="773"/>
      <c r="H12" s="765"/>
      <c r="I12" s="764" t="s">
        <v>147</v>
      </c>
      <c r="J12" s="764" t="s">
        <v>149</v>
      </c>
      <c r="K12" s="764" t="s">
        <v>148</v>
      </c>
      <c r="L12" s="70"/>
      <c r="M12" s="787" t="s">
        <v>154</v>
      </c>
      <c r="N12" s="764" t="s">
        <v>155</v>
      </c>
    </row>
    <row r="13" spans="1:14" ht="19.5" customHeight="1" thickBot="1">
      <c r="A13" s="785"/>
      <c r="B13" s="755"/>
      <c r="C13" s="755"/>
      <c r="D13" s="755"/>
      <c r="E13" s="779"/>
      <c r="F13" s="762"/>
      <c r="G13" s="773"/>
      <c r="H13" s="765"/>
      <c r="I13" s="779"/>
      <c r="J13" s="779"/>
      <c r="K13" s="779"/>
      <c r="L13" s="133"/>
      <c r="M13" s="788"/>
      <c r="N13" s="791"/>
    </row>
    <row r="14" spans="1:14" ht="19.5" customHeight="1" thickBot="1" thickTop="1">
      <c r="A14" s="19"/>
      <c r="B14" s="60" t="s">
        <v>146</v>
      </c>
      <c r="C14" s="60" t="s">
        <v>149</v>
      </c>
      <c r="D14" s="61" t="s">
        <v>148</v>
      </c>
      <c r="E14" s="780"/>
      <c r="F14" s="763"/>
      <c r="G14" s="774"/>
      <c r="H14" s="766"/>
      <c r="I14" s="780"/>
      <c r="J14" s="780"/>
      <c r="K14" s="780"/>
      <c r="L14" s="134"/>
      <c r="M14" s="789"/>
      <c r="N14" s="755"/>
    </row>
    <row r="15" spans="1:15" ht="19.5" customHeight="1" thickBot="1" thickTop="1">
      <c r="A15" s="127">
        <v>1</v>
      </c>
      <c r="B15" s="129"/>
      <c r="C15" s="129"/>
      <c r="D15" s="129"/>
      <c r="E15" s="126">
        <v>2</v>
      </c>
      <c r="F15" s="126">
        <v>3</v>
      </c>
      <c r="G15" s="126">
        <v>4</v>
      </c>
      <c r="H15" s="126">
        <v>5</v>
      </c>
      <c r="I15" s="126">
        <v>6</v>
      </c>
      <c r="J15" s="126">
        <v>7</v>
      </c>
      <c r="K15" s="126">
        <v>8</v>
      </c>
      <c r="L15" s="126"/>
      <c r="M15" s="126"/>
      <c r="N15" s="126">
        <v>9</v>
      </c>
      <c r="O15" s="130">
        <v>10</v>
      </c>
    </row>
    <row r="16" spans="1:14" ht="14.25" thickBot="1" thickTop="1">
      <c r="A16" s="73" t="s">
        <v>86</v>
      </c>
      <c r="B16" s="65"/>
      <c r="C16" s="52"/>
      <c r="D16" s="52"/>
      <c r="E16" s="66"/>
      <c r="F16" s="66"/>
      <c r="G16" s="101"/>
      <c r="H16" s="66"/>
      <c r="I16" s="66"/>
      <c r="J16" s="66"/>
      <c r="K16" s="66"/>
      <c r="L16" s="66"/>
      <c r="M16" s="98"/>
      <c r="N16" s="66"/>
    </row>
    <row r="17" spans="1:14" ht="14.25" thickBot="1" thickTop="1">
      <c r="A17" s="47" t="s">
        <v>87</v>
      </c>
      <c r="B17" s="67">
        <v>330</v>
      </c>
      <c r="C17" s="68">
        <v>12.3</v>
      </c>
      <c r="D17" s="69">
        <v>1.5</v>
      </c>
      <c r="E17" s="306">
        <v>0</v>
      </c>
      <c r="F17" s="308">
        <f>1000*E17/B5</f>
        <v>0</v>
      </c>
      <c r="G17" s="309">
        <v>0</v>
      </c>
      <c r="H17" s="89">
        <f>(G17/30)*1000</f>
        <v>0</v>
      </c>
      <c r="I17" s="312">
        <f aca="true" t="shared" si="0" ref="I17:I28">(B17*H17)/100</f>
        <v>0</v>
      </c>
      <c r="J17" s="312">
        <f aca="true" t="shared" si="1" ref="J17:J28">(C17*H17)/100</f>
        <v>0</v>
      </c>
      <c r="K17" s="313">
        <f aca="true" t="shared" si="2" ref="K17:K28">(D17*H17)/100</f>
        <v>0</v>
      </c>
      <c r="L17" s="138"/>
      <c r="M17" s="675">
        <v>130</v>
      </c>
      <c r="N17" s="676">
        <f>E17*M17</f>
        <v>0</v>
      </c>
    </row>
    <row r="18" spans="1:14" ht="14.25" thickBot="1" thickTop="1">
      <c r="A18" s="47" t="s">
        <v>90</v>
      </c>
      <c r="B18" s="56">
        <v>350</v>
      </c>
      <c r="C18" s="57">
        <v>11.5</v>
      </c>
      <c r="D18" s="57">
        <v>1.5</v>
      </c>
      <c r="E18" s="307">
        <v>0</v>
      </c>
      <c r="F18" s="308">
        <f>1000*E18/B5</f>
        <v>0</v>
      </c>
      <c r="G18" s="309">
        <f>F18/B3</f>
        <v>0</v>
      </c>
      <c r="H18" s="90">
        <f aca="true" t="shared" si="3" ref="H18:H28">(G18/30)*1000</f>
        <v>0</v>
      </c>
      <c r="I18" s="314">
        <f t="shared" si="0"/>
        <v>0</v>
      </c>
      <c r="J18" s="314">
        <f t="shared" si="1"/>
        <v>0</v>
      </c>
      <c r="K18" s="315">
        <f t="shared" si="2"/>
        <v>0</v>
      </c>
      <c r="L18" s="132"/>
      <c r="M18" s="677">
        <v>226</v>
      </c>
      <c r="N18" s="676">
        <f aca="true" t="shared" si="4" ref="N18:N28">E18*M18</f>
        <v>0</v>
      </c>
    </row>
    <row r="19" spans="1:14" ht="14.25" thickBot="1" thickTop="1">
      <c r="A19" s="48" t="s">
        <v>88</v>
      </c>
      <c r="B19" s="56">
        <v>350</v>
      </c>
      <c r="C19" s="57">
        <v>11</v>
      </c>
      <c r="D19" s="57">
        <v>1.5</v>
      </c>
      <c r="E19" s="307">
        <v>175</v>
      </c>
      <c r="F19" s="308">
        <f>1000*E19/B5</f>
        <v>48.125</v>
      </c>
      <c r="G19" s="309">
        <f>F19/B4</f>
        <v>8.75</v>
      </c>
      <c r="H19" s="90">
        <f t="shared" si="3"/>
        <v>291.6666666666667</v>
      </c>
      <c r="I19" s="314">
        <f t="shared" si="0"/>
        <v>1020.8333333333335</v>
      </c>
      <c r="J19" s="314">
        <f t="shared" si="1"/>
        <v>32.083333333333336</v>
      </c>
      <c r="K19" s="315">
        <f t="shared" si="2"/>
        <v>4.375</v>
      </c>
      <c r="L19" s="132"/>
      <c r="M19" s="677">
        <v>180</v>
      </c>
      <c r="N19" s="676">
        <f t="shared" si="4"/>
        <v>31500</v>
      </c>
    </row>
    <row r="20" spans="1:14" ht="14.25" thickBot="1" thickTop="1">
      <c r="A20" s="47" t="s">
        <v>89</v>
      </c>
      <c r="B20" s="56">
        <v>350</v>
      </c>
      <c r="C20" s="57">
        <v>10</v>
      </c>
      <c r="D20" s="57">
        <v>4</v>
      </c>
      <c r="E20" s="307">
        <v>0</v>
      </c>
      <c r="F20" s="308">
        <f>1000*E20/B5</f>
        <v>0</v>
      </c>
      <c r="G20" s="309">
        <f>F20/B5</f>
        <v>0</v>
      </c>
      <c r="H20" s="90">
        <f t="shared" si="3"/>
        <v>0</v>
      </c>
      <c r="I20" s="314">
        <f t="shared" si="0"/>
        <v>0</v>
      </c>
      <c r="J20" s="314">
        <f t="shared" si="1"/>
        <v>0</v>
      </c>
      <c r="K20" s="315">
        <f t="shared" si="2"/>
        <v>0</v>
      </c>
      <c r="L20" s="132"/>
      <c r="M20" s="677">
        <v>220</v>
      </c>
      <c r="N20" s="676">
        <f t="shared" si="4"/>
        <v>0</v>
      </c>
    </row>
    <row r="21" spans="1:14" ht="14.25" thickBot="1" thickTop="1">
      <c r="A21" s="47" t="s">
        <v>333</v>
      </c>
      <c r="B21" s="519">
        <v>360</v>
      </c>
      <c r="C21" s="62">
        <v>17.2</v>
      </c>
      <c r="D21" s="62">
        <v>6</v>
      </c>
      <c r="E21" s="307">
        <v>0</v>
      </c>
      <c r="F21" s="308">
        <f>1000*E21/B5</f>
        <v>0</v>
      </c>
      <c r="G21" s="309">
        <v>0</v>
      </c>
      <c r="H21" s="90">
        <f t="shared" si="3"/>
        <v>0</v>
      </c>
      <c r="I21" s="314">
        <f t="shared" si="0"/>
        <v>0</v>
      </c>
      <c r="J21" s="314">
        <f t="shared" si="1"/>
        <v>0</v>
      </c>
      <c r="K21" s="315">
        <f t="shared" si="2"/>
        <v>0</v>
      </c>
      <c r="L21" s="132"/>
      <c r="M21" s="677">
        <v>210</v>
      </c>
      <c r="N21" s="676">
        <f t="shared" si="4"/>
        <v>0</v>
      </c>
    </row>
    <row r="22" spans="1:14" ht="14.25" thickBot="1" thickTop="1">
      <c r="A22" s="47" t="s">
        <v>91</v>
      </c>
      <c r="B22" s="56">
        <v>335</v>
      </c>
      <c r="C22" s="57">
        <v>11</v>
      </c>
      <c r="D22" s="57">
        <v>3</v>
      </c>
      <c r="E22" s="307">
        <v>0</v>
      </c>
      <c r="F22" s="308">
        <f>1000*E22/B5</f>
        <v>0</v>
      </c>
      <c r="G22" s="309">
        <v>0</v>
      </c>
      <c r="H22" s="90">
        <f t="shared" si="3"/>
        <v>0</v>
      </c>
      <c r="I22" s="314">
        <f t="shared" si="0"/>
        <v>0</v>
      </c>
      <c r="J22" s="314">
        <f t="shared" si="1"/>
        <v>0</v>
      </c>
      <c r="K22" s="315">
        <f t="shared" si="2"/>
        <v>0</v>
      </c>
      <c r="L22" s="132"/>
      <c r="M22" s="677">
        <v>105</v>
      </c>
      <c r="N22" s="676">
        <f t="shared" si="4"/>
        <v>0</v>
      </c>
    </row>
    <row r="23" spans="1:14" ht="14.25" thickBot="1" thickTop="1">
      <c r="A23" s="47" t="s">
        <v>92</v>
      </c>
      <c r="B23" s="56">
        <v>360</v>
      </c>
      <c r="C23" s="57">
        <v>7</v>
      </c>
      <c r="D23" s="57">
        <v>0.5</v>
      </c>
      <c r="E23" s="307">
        <v>0</v>
      </c>
      <c r="F23" s="308">
        <f>1000*E23/B5</f>
        <v>0</v>
      </c>
      <c r="G23" s="309">
        <v>0</v>
      </c>
      <c r="H23" s="90">
        <f t="shared" si="3"/>
        <v>0</v>
      </c>
      <c r="I23" s="314">
        <f t="shared" si="0"/>
        <v>0</v>
      </c>
      <c r="J23" s="314">
        <f t="shared" si="1"/>
        <v>0</v>
      </c>
      <c r="K23" s="315">
        <f t="shared" si="2"/>
        <v>0</v>
      </c>
      <c r="L23" s="132"/>
      <c r="M23" s="677">
        <v>220</v>
      </c>
      <c r="N23" s="676">
        <f t="shared" si="4"/>
        <v>0</v>
      </c>
    </row>
    <row r="24" spans="1:14" ht="14.25" thickBot="1" thickTop="1">
      <c r="A24" s="47" t="s">
        <v>93</v>
      </c>
      <c r="B24" s="669">
        <v>360</v>
      </c>
      <c r="C24" s="670">
        <v>13</v>
      </c>
      <c r="D24" s="670">
        <v>7</v>
      </c>
      <c r="E24" s="307">
        <v>0</v>
      </c>
      <c r="F24" s="308">
        <f>1000*E24/B5</f>
        <v>0</v>
      </c>
      <c r="G24" s="309">
        <f>F24/B4</f>
        <v>0</v>
      </c>
      <c r="H24" s="90">
        <f t="shared" si="3"/>
        <v>0</v>
      </c>
      <c r="I24" s="314">
        <f>(B24*H24)/100</f>
        <v>0</v>
      </c>
      <c r="J24" s="314">
        <f>(C24*H24)/100</f>
        <v>0</v>
      </c>
      <c r="K24" s="315">
        <f>(D24*H24)/100</f>
        <v>0</v>
      </c>
      <c r="L24" s="304"/>
      <c r="M24" s="677">
        <v>180</v>
      </c>
      <c r="N24" s="676">
        <f t="shared" si="4"/>
        <v>0</v>
      </c>
    </row>
    <row r="25" spans="1:14" ht="14.25" thickBot="1" thickTop="1">
      <c r="A25" s="281" t="s">
        <v>328</v>
      </c>
      <c r="B25" s="519">
        <v>342</v>
      </c>
      <c r="C25" s="62">
        <v>21</v>
      </c>
      <c r="D25" s="671">
        <v>1.2</v>
      </c>
      <c r="E25" s="307">
        <v>36</v>
      </c>
      <c r="F25" s="308">
        <f>1000*E25/B5</f>
        <v>9.9</v>
      </c>
      <c r="G25" s="309">
        <f>F25/B4</f>
        <v>1.8</v>
      </c>
      <c r="H25" s="90">
        <f t="shared" si="3"/>
        <v>60.00000000000001</v>
      </c>
      <c r="I25" s="314">
        <f>(B25*H25)/100</f>
        <v>205.20000000000005</v>
      </c>
      <c r="J25" s="314">
        <f>(C25*H25)/100</f>
        <v>12.600000000000001</v>
      </c>
      <c r="K25" s="315">
        <f>(D25*H25)/100</f>
        <v>0.72</v>
      </c>
      <c r="L25" s="132"/>
      <c r="M25" s="677">
        <v>220</v>
      </c>
      <c r="N25" s="676">
        <f t="shared" si="4"/>
        <v>7920</v>
      </c>
    </row>
    <row r="26" spans="1:14" ht="14.25" thickBot="1" thickTop="1">
      <c r="A26" s="47" t="s">
        <v>349</v>
      </c>
      <c r="B26" s="519">
        <v>885</v>
      </c>
      <c r="C26" s="62">
        <v>0</v>
      </c>
      <c r="D26" s="62">
        <v>100</v>
      </c>
      <c r="E26" s="307">
        <v>4</v>
      </c>
      <c r="F26" s="308">
        <f>1000*E26/B5</f>
        <v>1.0999999999999999</v>
      </c>
      <c r="G26" s="309">
        <f>F26/B4</f>
        <v>0.19999999999999998</v>
      </c>
      <c r="H26" s="90">
        <f t="shared" si="3"/>
        <v>6.666666666666666</v>
      </c>
      <c r="I26" s="314">
        <f>(B26*H26)/100</f>
        <v>58.99999999999999</v>
      </c>
      <c r="J26" s="314">
        <f>(C26*H26)/100</f>
        <v>0</v>
      </c>
      <c r="K26" s="315">
        <f>(D26*H26)/100</f>
        <v>6.666666666666666</v>
      </c>
      <c r="L26" s="132"/>
      <c r="M26" s="677">
        <v>220</v>
      </c>
      <c r="N26" s="676">
        <f t="shared" si="4"/>
        <v>880</v>
      </c>
    </row>
    <row r="27" spans="1:14" ht="14.25" thickBot="1" thickTop="1">
      <c r="A27" s="47" t="s">
        <v>186</v>
      </c>
      <c r="B27" s="56">
        <v>360</v>
      </c>
      <c r="C27" s="57">
        <v>7</v>
      </c>
      <c r="D27" s="57">
        <v>0.5</v>
      </c>
      <c r="E27" s="307">
        <v>0</v>
      </c>
      <c r="F27" s="308">
        <f>1000*E27/B5</f>
        <v>0</v>
      </c>
      <c r="G27" s="309">
        <v>0</v>
      </c>
      <c r="H27" s="90">
        <f t="shared" si="3"/>
        <v>0</v>
      </c>
      <c r="I27" s="314">
        <f>(B27*H27)/100</f>
        <v>0</v>
      </c>
      <c r="J27" s="314">
        <f>(C27*H27)/100</f>
        <v>0</v>
      </c>
      <c r="K27" s="315">
        <f>(D27*H27)/100</f>
        <v>0</v>
      </c>
      <c r="L27" s="132"/>
      <c r="M27" s="677">
        <v>220</v>
      </c>
      <c r="N27" s="676">
        <f t="shared" si="4"/>
        <v>0</v>
      </c>
    </row>
    <row r="28" spans="1:14" ht="14.25" thickBot="1" thickTop="1">
      <c r="A28" s="47" t="s">
        <v>186</v>
      </c>
      <c r="B28" s="58">
        <v>360</v>
      </c>
      <c r="C28" s="59">
        <v>13</v>
      </c>
      <c r="D28" s="59">
        <v>7</v>
      </c>
      <c r="E28" s="305">
        <v>0</v>
      </c>
      <c r="F28" s="308">
        <f>1000*E28/B5</f>
        <v>0</v>
      </c>
      <c r="G28" s="309">
        <v>0</v>
      </c>
      <c r="H28" s="91">
        <f t="shared" si="3"/>
        <v>0</v>
      </c>
      <c r="I28" s="316">
        <f t="shared" si="0"/>
        <v>0</v>
      </c>
      <c r="J28" s="316">
        <f t="shared" si="1"/>
        <v>0</v>
      </c>
      <c r="K28" s="317">
        <f t="shared" si="2"/>
        <v>0</v>
      </c>
      <c r="L28" s="135"/>
      <c r="M28" s="678">
        <v>180</v>
      </c>
      <c r="N28" s="676">
        <f t="shared" si="4"/>
        <v>0</v>
      </c>
    </row>
    <row r="29" spans="1:14" ht="14.25" thickBot="1" thickTop="1">
      <c r="A29" s="80"/>
      <c r="B29" s="81"/>
      <c r="C29" s="81"/>
      <c r="D29" s="81"/>
      <c r="E29" s="86"/>
      <c r="F29" s="86"/>
      <c r="G29" s="103"/>
      <c r="H29" s="86"/>
      <c r="I29" s="86"/>
      <c r="J29" s="86"/>
      <c r="K29" s="86"/>
      <c r="L29" s="86"/>
      <c r="M29" s="99"/>
      <c r="N29" s="82" t="s">
        <v>10</v>
      </c>
    </row>
    <row r="30" spans="1:14" ht="14.25" thickBot="1" thickTop="1">
      <c r="A30" s="76" t="s">
        <v>101</v>
      </c>
      <c r="B30" s="77"/>
      <c r="C30" s="78"/>
      <c r="D30" s="79"/>
      <c r="E30" s="87">
        <f aca="true" t="shared" si="5" ref="E30:J30">SUM(E17:E28)</f>
        <v>215</v>
      </c>
      <c r="F30" s="87">
        <f t="shared" si="5"/>
        <v>59.125</v>
      </c>
      <c r="G30" s="87">
        <f t="shared" si="5"/>
        <v>10.75</v>
      </c>
      <c r="H30" s="92">
        <f t="shared" si="5"/>
        <v>358.33333333333337</v>
      </c>
      <c r="I30" s="92">
        <f t="shared" si="5"/>
        <v>1285.0333333333335</v>
      </c>
      <c r="J30" s="92">
        <f t="shared" si="5"/>
        <v>44.68333333333334</v>
      </c>
      <c r="K30" s="96">
        <f>SUM(K17:K29)</f>
        <v>11.761666666666667</v>
      </c>
      <c r="L30" s="136"/>
      <c r="M30" s="100"/>
      <c r="N30" s="157">
        <f>SUM(N17:N28)</f>
        <v>40300</v>
      </c>
    </row>
    <row r="31" spans="1:14" ht="14.25" thickBot="1" thickTop="1">
      <c r="A31" s="105"/>
      <c r="B31" s="105"/>
      <c r="C31" s="105"/>
      <c r="D31" s="105"/>
      <c r="E31" s="88"/>
      <c r="F31" s="88"/>
      <c r="G31" s="49"/>
      <c r="H31" s="88"/>
      <c r="I31" s="88"/>
      <c r="J31" s="88"/>
      <c r="K31" s="88"/>
      <c r="M31" s="106"/>
      <c r="N31" s="88"/>
    </row>
    <row r="32" spans="1:11" ht="54.75" customHeight="1" thickBot="1" thickTop="1">
      <c r="A32" s="112" t="s">
        <v>159</v>
      </c>
      <c r="B32" s="679"/>
      <c r="C32" s="49"/>
      <c r="D32" s="49"/>
      <c r="E32" s="685" t="s">
        <v>177</v>
      </c>
      <c r="F32" s="142" t="s">
        <v>178</v>
      </c>
      <c r="G32" s="573" t="s">
        <v>254</v>
      </c>
      <c r="H32" s="572" t="s">
        <v>270</v>
      </c>
      <c r="I32" s="573" t="s">
        <v>255</v>
      </c>
      <c r="J32" s="574" t="s">
        <v>270</v>
      </c>
      <c r="K32" s="88"/>
    </row>
    <row r="33" spans="1:10" ht="24.75" customHeight="1" thickBot="1" thickTop="1">
      <c r="A33" s="144" t="s">
        <v>175</v>
      </c>
      <c r="B33" s="680">
        <f>I30</f>
        <v>1285.0333333333335</v>
      </c>
      <c r="C33" s="2" t="s">
        <v>10</v>
      </c>
      <c r="D33" s="2" t="s">
        <v>10</v>
      </c>
      <c r="E33" s="575">
        <v>2100</v>
      </c>
      <c r="F33" s="623">
        <f>(I30/E33)*100</f>
        <v>61.1920634920635</v>
      </c>
      <c r="G33" s="631">
        <v>2400</v>
      </c>
      <c r="H33" s="661">
        <f>(I30/G33)*100</f>
        <v>53.54305555555556</v>
      </c>
      <c r="I33" s="631">
        <v>2700</v>
      </c>
      <c r="J33" s="659">
        <f>(I30/I33)*100</f>
        <v>47.59382716049384</v>
      </c>
    </row>
    <row r="34" spans="1:6" ht="39.75" customHeight="1" hidden="1">
      <c r="A34" s="144" t="s">
        <v>176</v>
      </c>
      <c r="B34" s="681"/>
      <c r="E34" s="686" t="s">
        <v>10</v>
      </c>
      <c r="F34" s="145" t="s">
        <v>10</v>
      </c>
    </row>
    <row r="35" spans="1:6" ht="13.5" hidden="1" thickTop="1">
      <c r="A35" s="144" t="s">
        <v>161</v>
      </c>
      <c r="B35" s="681"/>
      <c r="E35" s="687" t="s">
        <v>10</v>
      </c>
      <c r="F35" s="146" t="s">
        <v>10</v>
      </c>
    </row>
    <row r="36" spans="1:6" ht="13.5" hidden="1" thickTop="1">
      <c r="A36" s="144" t="s">
        <v>100</v>
      </c>
      <c r="B36" s="681"/>
      <c r="E36" s="688" t="s">
        <v>10</v>
      </c>
      <c r="F36" s="147" t="s">
        <v>10</v>
      </c>
    </row>
    <row r="37" spans="1:6" ht="39.75" customHeight="1" hidden="1">
      <c r="A37" s="144" t="s">
        <v>162</v>
      </c>
      <c r="B37" s="681"/>
      <c r="E37" s="689" t="s">
        <v>10</v>
      </c>
      <c r="F37" s="148" t="s">
        <v>10</v>
      </c>
    </row>
    <row r="38" spans="1:6" ht="39.75" customHeight="1" thickTop="1">
      <c r="A38" s="144" t="s">
        <v>163</v>
      </c>
      <c r="B38" s="682">
        <f>(J30*4/I30)*100</f>
        <v>13.908848019506625</v>
      </c>
      <c r="E38" s="577">
        <v>12</v>
      </c>
      <c r="F38" s="590">
        <f>(B38/E38)*100</f>
        <v>115.90706682922188</v>
      </c>
    </row>
    <row r="39" spans="1:6" ht="39.75" customHeight="1" thickBot="1">
      <c r="A39" s="660" t="s">
        <v>164</v>
      </c>
      <c r="B39" s="683">
        <f>(K30*9/I30)*100</f>
        <v>8.237529506368187</v>
      </c>
      <c r="C39" s="684"/>
      <c r="D39" s="3"/>
      <c r="E39" s="578">
        <v>17</v>
      </c>
      <c r="F39" s="659">
        <f>(B39/E39)*100</f>
        <v>48.45605591981286</v>
      </c>
    </row>
    <row r="40" ht="13.5" thickTop="1"/>
  </sheetData>
  <sheetProtection/>
  <mergeCells count="14">
    <mergeCell ref="A7:N8"/>
    <mergeCell ref="E11:E14"/>
    <mergeCell ref="G11:G14"/>
    <mergeCell ref="I12:I14"/>
    <mergeCell ref="J12:J14"/>
    <mergeCell ref="K12:K14"/>
    <mergeCell ref="H11:H14"/>
    <mergeCell ref="I11:K11"/>
    <mergeCell ref="B11:D13"/>
    <mergeCell ref="A11:A13"/>
    <mergeCell ref="M12:M14"/>
    <mergeCell ref="N12:N14"/>
    <mergeCell ref="M11:N11"/>
    <mergeCell ref="F11:F14"/>
  </mergeCells>
  <printOptions/>
  <pageMargins left="0.75" right="0.75" top="0.75" bottom="1" header="0.5" footer="0.5"/>
  <pageSetup fitToHeight="1" fitToWidth="1" horizontalDpi="600" verticalDpi="600" orientation="landscape" scale="6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C7"/>
  <sheetViews>
    <sheetView zoomScalePageLayoutView="0" workbookViewId="0" topLeftCell="A1">
      <selection activeCell="B13" sqref="B13"/>
    </sheetView>
  </sheetViews>
  <sheetFormatPr defaultColWidth="9.140625" defaultRowHeight="12.75"/>
  <cols>
    <col min="1" max="1" width="6.7109375" style="0" customWidth="1"/>
    <col min="2" max="2" width="57.140625" style="0" customWidth="1"/>
    <col min="3" max="3" width="30.57421875" style="0" customWidth="1"/>
  </cols>
  <sheetData>
    <row r="1" spans="2:3" s="284" customFormat="1" ht="57.75" customHeight="1" thickBot="1" thickTop="1">
      <c r="B1" s="696" t="s">
        <v>211</v>
      </c>
      <c r="C1" s="697"/>
    </row>
    <row r="2" spans="2:3" s="283" customFormat="1" ht="42.75" customHeight="1" thickTop="1">
      <c r="B2" s="404" t="s">
        <v>212</v>
      </c>
      <c r="C2" s="405" t="s">
        <v>213</v>
      </c>
    </row>
    <row r="3" spans="2:3" s="283" customFormat="1" ht="30.75" customHeight="1">
      <c r="B3" s="698" t="s">
        <v>214</v>
      </c>
      <c r="C3" s="693"/>
    </row>
    <row r="4" spans="2:3" s="283" customFormat="1" ht="27.75" customHeight="1">
      <c r="B4" s="692" t="s">
        <v>215</v>
      </c>
      <c r="C4" s="693"/>
    </row>
    <row r="5" spans="2:3" s="283" customFormat="1" ht="34.5" customHeight="1">
      <c r="B5" s="692" t="s">
        <v>216</v>
      </c>
      <c r="C5" s="693"/>
    </row>
    <row r="6" spans="2:3" s="283" customFormat="1" ht="27" customHeight="1">
      <c r="B6" s="692" t="s">
        <v>217</v>
      </c>
      <c r="C6" s="693"/>
    </row>
    <row r="7" spans="2:3" s="283" customFormat="1" ht="33" customHeight="1" thickBot="1">
      <c r="B7" s="694" t="s">
        <v>218</v>
      </c>
      <c r="C7" s="695"/>
    </row>
    <row r="8" ht="13.5" thickTop="1"/>
  </sheetData>
  <sheetProtection/>
  <mergeCells count="6">
    <mergeCell ref="B6:C6"/>
    <mergeCell ref="B7:C7"/>
    <mergeCell ref="B1:C1"/>
    <mergeCell ref="B3:C3"/>
    <mergeCell ref="B4:C4"/>
    <mergeCell ref="B5:C5"/>
  </mergeCells>
  <printOptions/>
  <pageMargins left="0.75" right="0.75" top="1" bottom="1"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A8"/>
  <sheetViews>
    <sheetView zoomScale="65" zoomScaleNormal="65" zoomScalePageLayoutView="0" workbookViewId="0" topLeftCell="A1">
      <selection activeCell="A8" sqref="A8"/>
    </sheetView>
  </sheetViews>
  <sheetFormatPr defaultColWidth="9.140625" defaultRowHeight="12.75"/>
  <cols>
    <col min="1" max="1" width="166.00390625" style="0" customWidth="1"/>
    <col min="2" max="2" width="10.28125" style="0" customWidth="1"/>
  </cols>
  <sheetData>
    <row r="1" ht="396" customHeight="1" thickBot="1" thickTop="1">
      <c r="A1" s="403" t="s">
        <v>250</v>
      </c>
    </row>
    <row r="2" ht="13.5" thickTop="1"/>
    <row r="8" ht="12.75">
      <c r="A8" s="285"/>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D9"/>
  <sheetViews>
    <sheetView zoomScale="120" zoomScaleNormal="120" zoomScalePageLayoutView="0" workbookViewId="0" topLeftCell="A1">
      <selection activeCell="B13" sqref="B13"/>
    </sheetView>
  </sheetViews>
  <sheetFormatPr defaultColWidth="9.140625" defaultRowHeight="12.75"/>
  <cols>
    <col min="1" max="1" width="9.28125" style="0" customWidth="1"/>
    <col min="2" max="2" width="30.00390625" style="607" customWidth="1"/>
    <col min="4" max="4" width="34.28125" style="607" customWidth="1"/>
  </cols>
  <sheetData>
    <row r="1" spans="2:4" ht="18.75" thickTop="1">
      <c r="B1" s="699" t="s">
        <v>303</v>
      </c>
      <c r="C1" s="700"/>
      <c r="D1" s="701"/>
    </row>
    <row r="2" spans="2:4" ht="8.25" customHeight="1">
      <c r="B2" s="608"/>
      <c r="C2" s="356"/>
      <c r="D2" s="609"/>
    </row>
    <row r="3" spans="2:4" ht="21.75" customHeight="1">
      <c r="B3" s="614" t="s">
        <v>307</v>
      </c>
      <c r="C3" s="615"/>
      <c r="D3" s="616" t="s">
        <v>308</v>
      </c>
    </row>
    <row r="4" spans="2:4" ht="5.25" customHeight="1">
      <c r="B4" s="476"/>
      <c r="C4" s="398"/>
      <c r="D4" s="610"/>
    </row>
    <row r="5" spans="2:4" ht="31.5" customHeight="1">
      <c r="B5" s="476" t="s">
        <v>301</v>
      </c>
      <c r="C5" s="398"/>
      <c r="D5" s="610" t="s">
        <v>304</v>
      </c>
    </row>
    <row r="6" spans="2:4" ht="33.75" customHeight="1">
      <c r="B6" s="476" t="s">
        <v>221</v>
      </c>
      <c r="C6" s="398"/>
      <c r="D6" s="610" t="s">
        <v>305</v>
      </c>
    </row>
    <row r="7" spans="2:4" ht="32.25" customHeight="1">
      <c r="B7" s="476" t="s">
        <v>220</v>
      </c>
      <c r="C7" s="398"/>
      <c r="D7" s="610" t="s">
        <v>306</v>
      </c>
    </row>
    <row r="8" spans="2:4" ht="21" customHeight="1">
      <c r="B8" s="476" t="s">
        <v>302</v>
      </c>
      <c r="C8" s="398"/>
      <c r="D8" s="610" t="s">
        <v>288</v>
      </c>
    </row>
    <row r="9" spans="2:4" ht="23.25" customHeight="1" thickBot="1">
      <c r="B9" s="611" t="s">
        <v>288</v>
      </c>
      <c r="C9" s="612"/>
      <c r="D9" s="613"/>
    </row>
    <row r="10" ht="13.5" thickTop="1"/>
  </sheetData>
  <sheetProtection/>
  <mergeCells count="1">
    <mergeCell ref="B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12"/>
  <sheetViews>
    <sheetView zoomScale="90" zoomScaleNormal="90" zoomScalePageLayoutView="0" workbookViewId="0" topLeftCell="A1">
      <selection activeCell="B8" sqref="B8"/>
    </sheetView>
  </sheetViews>
  <sheetFormatPr defaultColWidth="9.140625" defaultRowHeight="12.75"/>
  <cols>
    <col min="1" max="1" width="25.421875" style="292" customWidth="1"/>
    <col min="2" max="2" width="71.7109375" style="0" customWidth="1"/>
  </cols>
  <sheetData>
    <row r="1" spans="1:6" ht="16.5">
      <c r="A1" s="406"/>
      <c r="B1" s="294" t="s">
        <v>222</v>
      </c>
      <c r="C1" s="105"/>
      <c r="D1" s="105"/>
      <c r="E1" s="105"/>
      <c r="F1" s="105"/>
    </row>
    <row r="2" spans="1:6" ht="49.5" customHeight="1">
      <c r="A2" s="406"/>
      <c r="B2" s="295" t="s">
        <v>227</v>
      </c>
      <c r="C2" s="105"/>
      <c r="D2" s="105"/>
      <c r="E2" s="105"/>
      <c r="F2" s="105"/>
    </row>
    <row r="3" spans="1:6" ht="13.5" customHeight="1">
      <c r="A3" s="406"/>
      <c r="B3" s="293"/>
      <c r="C3" s="105"/>
      <c r="D3" s="105"/>
      <c r="E3" s="105"/>
      <c r="F3" s="105"/>
    </row>
    <row r="4" spans="1:6" ht="24.75" customHeight="1">
      <c r="A4" s="406"/>
      <c r="B4" s="294" t="s">
        <v>223</v>
      </c>
      <c r="C4" s="105"/>
      <c r="D4" s="105"/>
      <c r="E4" s="105"/>
      <c r="F4" s="105"/>
    </row>
    <row r="5" spans="1:6" ht="41.25" customHeight="1">
      <c r="A5" s="406"/>
      <c r="B5" s="295" t="s">
        <v>226</v>
      </c>
      <c r="C5" s="105"/>
      <c r="D5" s="105"/>
      <c r="E5" s="105"/>
      <c r="F5" s="105"/>
    </row>
    <row r="6" spans="1:6" ht="12" customHeight="1">
      <c r="A6" s="406"/>
      <c r="B6" s="293"/>
      <c r="C6" s="105"/>
      <c r="D6" s="105"/>
      <c r="E6" s="105"/>
      <c r="F6" s="105"/>
    </row>
    <row r="7" spans="1:6" ht="20.25" customHeight="1">
      <c r="A7" s="406"/>
      <c r="B7" s="296" t="s">
        <v>224</v>
      </c>
      <c r="C7" s="105"/>
      <c r="D7" s="105"/>
      <c r="E7" s="105"/>
      <c r="F7" s="105"/>
    </row>
    <row r="8" spans="1:6" ht="48.75" customHeight="1" thickBot="1">
      <c r="A8" s="406"/>
      <c r="B8" s="297" t="s">
        <v>225</v>
      </c>
      <c r="C8" s="105"/>
      <c r="D8" s="105"/>
      <c r="E8" s="105"/>
      <c r="F8" s="105"/>
    </row>
    <row r="9" spans="1:6" ht="13.5" thickTop="1">
      <c r="A9" s="406"/>
      <c r="B9" s="105"/>
      <c r="C9" s="105"/>
      <c r="D9" s="105"/>
      <c r="E9" s="105"/>
      <c r="F9" s="105"/>
    </row>
    <row r="10" spans="1:6" ht="12.75">
      <c r="A10" s="406"/>
      <c r="B10" s="105"/>
      <c r="C10" s="105"/>
      <c r="D10" s="105"/>
      <c r="E10" s="105"/>
      <c r="F10" s="105"/>
    </row>
    <row r="11" spans="1:6" ht="12.75">
      <c r="A11" s="406"/>
      <c r="B11" s="105"/>
      <c r="C11" s="105"/>
      <c r="D11" s="105"/>
      <c r="E11" s="105"/>
      <c r="F11" s="105"/>
    </row>
    <row r="12" spans="1:6" ht="12.75">
      <c r="A12" s="406"/>
      <c r="B12" s="105"/>
      <c r="C12" s="105"/>
      <c r="D12" s="105"/>
      <c r="E12" s="105"/>
      <c r="F12" s="105"/>
    </row>
  </sheetData>
  <sheetProtection/>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dimension ref="A1:C90"/>
  <sheetViews>
    <sheetView zoomScale="85" zoomScaleNormal="85" zoomScalePageLayoutView="0" workbookViewId="0" topLeftCell="A1">
      <selection activeCell="A4" sqref="A4"/>
    </sheetView>
  </sheetViews>
  <sheetFormatPr defaultColWidth="9.140625" defaultRowHeight="12.75"/>
  <cols>
    <col min="1" max="1" width="20.00390625" style="0" customWidth="1"/>
    <col min="2" max="2" width="85.8515625" style="0" customWidth="1"/>
  </cols>
  <sheetData>
    <row r="1" spans="1:3" ht="37.5" customHeight="1" thickBot="1" thickTop="1">
      <c r="A1" s="105"/>
      <c r="B1" s="372" t="s">
        <v>239</v>
      </c>
      <c r="C1" s="407" t="s">
        <v>10</v>
      </c>
    </row>
    <row r="2" spans="1:3" ht="32.25" customHeight="1" thickTop="1">
      <c r="A2" s="105"/>
      <c r="B2" s="370" t="s">
        <v>237</v>
      </c>
      <c r="C2" s="49"/>
    </row>
    <row r="3" spans="1:3" ht="51.75" customHeight="1">
      <c r="A3" s="105"/>
      <c r="B3" s="373" t="s">
        <v>243</v>
      </c>
      <c r="C3" s="49"/>
    </row>
    <row r="4" spans="1:3" ht="4.5" customHeight="1">
      <c r="A4" s="105"/>
      <c r="B4" s="368"/>
      <c r="C4" s="49"/>
    </row>
    <row r="5" spans="1:3" ht="27.75" customHeight="1">
      <c r="A5" s="105"/>
      <c r="B5" s="371" t="s">
        <v>240</v>
      </c>
      <c r="C5" s="49"/>
    </row>
    <row r="6" spans="1:3" ht="58.5" customHeight="1">
      <c r="A6" s="105"/>
      <c r="B6" s="373" t="s">
        <v>244</v>
      </c>
      <c r="C6" s="408"/>
    </row>
    <row r="7" spans="1:3" ht="4.5" customHeight="1">
      <c r="A7" s="105"/>
      <c r="B7" s="368"/>
      <c r="C7" s="408"/>
    </row>
    <row r="8" spans="1:3" ht="21" customHeight="1">
      <c r="A8" s="105"/>
      <c r="B8" s="371" t="s">
        <v>241</v>
      </c>
      <c r="C8" s="105"/>
    </row>
    <row r="9" spans="1:3" ht="58.5" customHeight="1">
      <c r="A9" s="105"/>
      <c r="B9" s="373" t="s">
        <v>245</v>
      </c>
      <c r="C9" s="49"/>
    </row>
    <row r="10" spans="1:3" ht="5.25" customHeight="1">
      <c r="A10" s="105"/>
      <c r="B10" s="369"/>
      <c r="C10" s="49"/>
    </row>
    <row r="11" spans="1:3" ht="23.25" customHeight="1">
      <c r="A11" s="105"/>
      <c r="B11" s="371" t="s">
        <v>242</v>
      </c>
      <c r="C11" s="49"/>
    </row>
    <row r="12" spans="1:3" ht="51.75" customHeight="1" thickBot="1">
      <c r="A12" s="105"/>
      <c r="B12" s="374" t="s">
        <v>246</v>
      </c>
      <c r="C12" s="49"/>
    </row>
    <row r="13" spans="1:3" ht="13.5" thickTop="1">
      <c r="A13" s="105"/>
      <c r="B13" s="105"/>
      <c r="C13" s="49"/>
    </row>
    <row r="14" spans="1:3" ht="12.75">
      <c r="A14" s="105"/>
      <c r="B14" s="105"/>
      <c r="C14" s="49"/>
    </row>
    <row r="15" ht="12.75">
      <c r="C15" s="2"/>
    </row>
    <row r="16" ht="12.75">
      <c r="C16" s="2"/>
    </row>
    <row r="20" spans="1:3" ht="12.75">
      <c r="A20" s="339"/>
      <c r="C20" s="2"/>
    </row>
    <row r="21" ht="12.75">
      <c r="C21" s="2"/>
    </row>
    <row r="22" ht="12.75">
      <c r="C22" s="2"/>
    </row>
    <row r="23" ht="12.75">
      <c r="C23" s="2"/>
    </row>
    <row r="24" ht="12.75">
      <c r="C24" s="2"/>
    </row>
    <row r="25" ht="12.75">
      <c r="C25" s="2"/>
    </row>
    <row r="26" ht="12.75">
      <c r="C26" s="2"/>
    </row>
    <row r="27" ht="12.75">
      <c r="C27" s="2"/>
    </row>
    <row r="28" ht="12.75">
      <c r="C28" s="2"/>
    </row>
    <row r="31" spans="1:3" ht="12.75">
      <c r="A31" s="339"/>
      <c r="C31" s="2"/>
    </row>
    <row r="32" ht="12.75">
      <c r="C32" s="2"/>
    </row>
    <row r="33" ht="12.75">
      <c r="C33" s="2"/>
    </row>
    <row r="34" ht="12.75">
      <c r="C34" s="2"/>
    </row>
    <row r="35" ht="12.75">
      <c r="C35" s="2"/>
    </row>
    <row r="36" ht="12.75">
      <c r="C36" s="2"/>
    </row>
    <row r="39" spans="1:3" ht="12.75">
      <c r="A39" s="339"/>
      <c r="C39" s="2"/>
    </row>
    <row r="40" ht="12.75">
      <c r="C40" s="2"/>
    </row>
    <row r="41" ht="12.75">
      <c r="C41" s="2"/>
    </row>
    <row r="42" ht="12.75">
      <c r="C42" s="2"/>
    </row>
    <row r="43" ht="12.75">
      <c r="C43" s="2"/>
    </row>
    <row r="44" ht="12.75">
      <c r="C44" s="2"/>
    </row>
    <row r="45" ht="12.75">
      <c r="C45" s="2"/>
    </row>
    <row r="46" ht="12.75">
      <c r="C46" s="2"/>
    </row>
    <row r="49" spans="1:3" ht="12.75">
      <c r="A49" s="339"/>
      <c r="C49" s="2"/>
    </row>
    <row r="50" ht="12.75">
      <c r="C50" s="2"/>
    </row>
    <row r="51" ht="12.75">
      <c r="C51" s="2"/>
    </row>
    <row r="52" ht="12.75">
      <c r="C52" s="2"/>
    </row>
    <row r="53" ht="12.75">
      <c r="C53" s="2"/>
    </row>
    <row r="54" ht="12.75">
      <c r="C54" s="2"/>
    </row>
    <row r="57" spans="1:3" ht="12.75">
      <c r="A57" s="339"/>
      <c r="C57" s="2"/>
    </row>
    <row r="58" ht="12.75">
      <c r="C58" s="2"/>
    </row>
    <row r="59" ht="12.75">
      <c r="C59" s="2"/>
    </row>
    <row r="60" ht="12.75">
      <c r="C60" s="2"/>
    </row>
    <row r="61" ht="12.75">
      <c r="C61" s="2"/>
    </row>
    <row r="62" ht="12.75">
      <c r="C62" s="2"/>
    </row>
    <row r="65" spans="1:3" ht="12.75">
      <c r="A65" s="339"/>
      <c r="C65" s="2"/>
    </row>
    <row r="66" ht="12.75">
      <c r="C66" s="2"/>
    </row>
    <row r="67" ht="12.75">
      <c r="C67" s="2"/>
    </row>
    <row r="68" ht="12.75">
      <c r="C68" s="2"/>
    </row>
    <row r="69" ht="12.75">
      <c r="C69" s="2"/>
    </row>
    <row r="70" ht="12.75">
      <c r="C70" s="2"/>
    </row>
    <row r="73" spans="1:3" ht="12.75">
      <c r="A73" s="339"/>
      <c r="C73" s="2"/>
    </row>
    <row r="74" ht="12.75">
      <c r="C74" s="2"/>
    </row>
    <row r="75" ht="12.75">
      <c r="C75" s="2"/>
    </row>
    <row r="76" ht="12.75">
      <c r="C76" s="2"/>
    </row>
    <row r="77" ht="12.75">
      <c r="C77" s="2"/>
    </row>
    <row r="78" ht="12.75">
      <c r="C78" s="2"/>
    </row>
    <row r="79" ht="12.75">
      <c r="C79" s="2"/>
    </row>
    <row r="81" ht="12.75">
      <c r="C81" s="2"/>
    </row>
    <row r="83" spans="1:3" ht="12.75">
      <c r="A83" s="339"/>
      <c r="C83" s="2"/>
    </row>
    <row r="84" spans="2:3" ht="12.75">
      <c r="B84" s="340"/>
      <c r="C84" s="2"/>
    </row>
    <row r="85" ht="12.75">
      <c r="B85" s="340"/>
    </row>
    <row r="86" ht="12.75">
      <c r="B86" s="340"/>
    </row>
    <row r="87" ht="12.75">
      <c r="B87" s="340"/>
    </row>
    <row r="88" ht="12.75">
      <c r="B88" s="340"/>
    </row>
    <row r="89" ht="12.75">
      <c r="B89" s="340"/>
    </row>
    <row r="90" ht="12.75">
      <c r="B90" s="340"/>
    </row>
  </sheetData>
  <sheetProtection/>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dimension ref="B1:D36"/>
  <sheetViews>
    <sheetView zoomScale="70" zoomScaleNormal="70" zoomScalePageLayoutView="0" workbookViewId="0" topLeftCell="A12">
      <selection activeCell="A21" sqref="A21"/>
    </sheetView>
  </sheetViews>
  <sheetFormatPr defaultColWidth="9.140625" defaultRowHeight="12.75"/>
  <cols>
    <col min="1" max="1" width="43.8515625" style="12" customWidth="1"/>
    <col min="2" max="2" width="35.28125" style="410" customWidth="1"/>
    <col min="3" max="3" width="11.7109375" style="410" customWidth="1"/>
    <col min="4" max="4" width="49.28125" style="298" customWidth="1"/>
    <col min="5" max="5" width="7.28125" style="12" customWidth="1"/>
    <col min="6" max="16384" width="9.140625" style="12" customWidth="1"/>
  </cols>
  <sheetData>
    <row r="1" spans="2:4" ht="29.25" customHeight="1" thickTop="1">
      <c r="B1" s="702" t="s">
        <v>133</v>
      </c>
      <c r="C1" s="700"/>
      <c r="D1" s="701"/>
    </row>
    <row r="2" spans="2:4" ht="0.75" customHeight="1">
      <c r="B2" s="411"/>
      <c r="C2" s="356"/>
      <c r="D2" s="588"/>
    </row>
    <row r="3" spans="2:4" ht="0.75" customHeight="1" thickBot="1">
      <c r="B3" s="604"/>
      <c r="C3" s="605"/>
      <c r="D3" s="617"/>
    </row>
    <row r="4" spans="2:4" ht="19.5" customHeight="1" thickTop="1">
      <c r="B4" s="606"/>
      <c r="C4" s="473"/>
      <c r="D4" s="618"/>
    </row>
    <row r="5" spans="2:4" ht="30" customHeight="1">
      <c r="B5" s="417" t="s">
        <v>291</v>
      </c>
      <c r="C5" s="418" t="s">
        <v>182</v>
      </c>
      <c r="D5" s="419" t="s">
        <v>18</v>
      </c>
    </row>
    <row r="6" spans="2:4" ht="19.5" customHeight="1">
      <c r="B6" s="412" t="s">
        <v>106</v>
      </c>
      <c r="C6" s="413">
        <v>20000</v>
      </c>
      <c r="D6" s="619"/>
    </row>
    <row r="7" spans="2:4" ht="19.5" customHeight="1">
      <c r="B7" s="412" t="s">
        <v>289</v>
      </c>
      <c r="C7" s="413">
        <v>51</v>
      </c>
      <c r="D7" s="619"/>
    </row>
    <row r="8" spans="2:4" ht="19.5" customHeight="1">
      <c r="B8" s="412" t="s">
        <v>290</v>
      </c>
      <c r="C8" s="413">
        <v>49</v>
      </c>
      <c r="D8" s="619"/>
    </row>
    <row r="9" spans="2:4" ht="19.5" customHeight="1">
      <c r="B9" s="412" t="s">
        <v>294</v>
      </c>
      <c r="C9" s="413">
        <v>2.5</v>
      </c>
      <c r="D9" s="619"/>
    </row>
    <row r="10" spans="2:4" ht="19.5" customHeight="1">
      <c r="B10" s="412" t="s">
        <v>300</v>
      </c>
      <c r="C10" s="413">
        <v>2.6</v>
      </c>
      <c r="D10" s="619"/>
    </row>
    <row r="11" spans="2:4" ht="19.5" customHeight="1">
      <c r="B11" s="412" t="s">
        <v>297</v>
      </c>
      <c r="C11" s="413">
        <v>6</v>
      </c>
      <c r="D11" s="619"/>
    </row>
    <row r="12" spans="2:4" ht="19.5" customHeight="1">
      <c r="B12" s="412" t="s">
        <v>295</v>
      </c>
      <c r="C12" s="413">
        <v>12</v>
      </c>
      <c r="D12" s="619"/>
    </row>
    <row r="13" spans="2:4" ht="19.5" customHeight="1">
      <c r="B13" s="412" t="s">
        <v>296</v>
      </c>
      <c r="C13" s="413">
        <v>8</v>
      </c>
      <c r="D13" s="619"/>
    </row>
    <row r="14" spans="2:4" ht="19.5" customHeight="1">
      <c r="B14" s="412" t="s">
        <v>309</v>
      </c>
      <c r="C14" s="413">
        <v>10</v>
      </c>
      <c r="D14" s="619"/>
    </row>
    <row r="15" spans="2:4" ht="19.5" customHeight="1">
      <c r="B15" s="412" t="s">
        <v>298</v>
      </c>
      <c r="C15" s="413">
        <v>7.3</v>
      </c>
      <c r="D15" s="619"/>
    </row>
    <row r="16" spans="2:4" ht="19.5" customHeight="1">
      <c r="B16" s="412" t="s">
        <v>299</v>
      </c>
      <c r="C16" s="413">
        <v>0.5</v>
      </c>
      <c r="D16" s="619"/>
    </row>
    <row r="17" spans="2:4" ht="20.25" customHeight="1">
      <c r="B17" s="412"/>
      <c r="C17" s="413"/>
      <c r="D17" s="619"/>
    </row>
    <row r="18" spans="2:4" ht="19.5" customHeight="1">
      <c r="B18" s="412" t="s">
        <v>134</v>
      </c>
      <c r="C18" s="413">
        <f>CEILING(C6/5,1)</f>
        <v>4000</v>
      </c>
      <c r="D18" s="620" t="s">
        <v>111</v>
      </c>
    </row>
    <row r="19" spans="2:4" ht="19.5" customHeight="1">
      <c r="B19" s="412" t="s">
        <v>292</v>
      </c>
      <c r="C19" s="413">
        <v>15</v>
      </c>
      <c r="D19" s="620"/>
    </row>
    <row r="20" spans="2:4" ht="19.5" customHeight="1">
      <c r="B20" s="412" t="s">
        <v>293</v>
      </c>
      <c r="C20" s="413">
        <v>2</v>
      </c>
      <c r="D20" s="620"/>
    </row>
    <row r="21" spans="2:4" ht="19.5" customHeight="1">
      <c r="B21" s="412"/>
      <c r="C21" s="413"/>
      <c r="D21" s="620"/>
    </row>
    <row r="22" spans="2:4" ht="33" customHeight="1">
      <c r="B22" s="412" t="s">
        <v>102</v>
      </c>
      <c r="C22" s="413">
        <f>CEILING(C18/16,1)</f>
        <v>250</v>
      </c>
      <c r="D22" s="620" t="s">
        <v>115</v>
      </c>
    </row>
    <row r="23" spans="2:4" ht="19.5" customHeight="1">
      <c r="B23" s="412" t="s">
        <v>103</v>
      </c>
      <c r="C23" s="413">
        <f>CEILING(C22/16,1)</f>
        <v>16</v>
      </c>
      <c r="D23" s="620" t="s">
        <v>114</v>
      </c>
    </row>
    <row r="24" spans="2:4" ht="19.5" customHeight="1">
      <c r="B24" s="412" t="s">
        <v>104</v>
      </c>
      <c r="C24" s="413">
        <f>CEILING(C23/4,1)</f>
        <v>4</v>
      </c>
      <c r="D24" s="620" t="s">
        <v>113</v>
      </c>
    </row>
    <row r="25" spans="2:4" ht="38.25" customHeight="1">
      <c r="B25" s="412" t="s">
        <v>105</v>
      </c>
      <c r="C25" s="413">
        <f>CEILING(C24/4,1)</f>
        <v>1</v>
      </c>
      <c r="D25" s="620" t="s">
        <v>112</v>
      </c>
    </row>
    <row r="26" spans="2:4" ht="19.5" customHeight="1">
      <c r="B26" s="412" t="s">
        <v>138</v>
      </c>
      <c r="C26" s="413">
        <v>1</v>
      </c>
      <c r="D26" s="619"/>
    </row>
    <row r="27" spans="2:4" ht="19.5" customHeight="1">
      <c r="B27" s="412"/>
      <c r="C27" s="414"/>
      <c r="D27" s="621"/>
    </row>
    <row r="28" spans="2:4" ht="19.5" customHeight="1">
      <c r="B28" s="417" t="s">
        <v>118</v>
      </c>
      <c r="C28" s="414"/>
      <c r="D28" s="621"/>
    </row>
    <row r="29" spans="2:4" ht="19.5" customHeight="1">
      <c r="B29" s="412" t="s">
        <v>119</v>
      </c>
      <c r="C29" s="413">
        <v>200</v>
      </c>
      <c r="D29" s="621"/>
    </row>
    <row r="30" spans="2:4" ht="19.5" customHeight="1">
      <c r="B30" s="412" t="s">
        <v>120</v>
      </c>
      <c r="C30" s="413">
        <v>300</v>
      </c>
      <c r="D30" s="621"/>
    </row>
    <row r="31" spans="2:4" ht="19.5" customHeight="1">
      <c r="B31" s="412" t="s">
        <v>118</v>
      </c>
      <c r="C31" s="413">
        <v>250</v>
      </c>
      <c r="D31" s="621"/>
    </row>
    <row r="32" spans="2:4" ht="19.5" customHeight="1">
      <c r="B32" s="412"/>
      <c r="C32" s="414"/>
      <c r="D32" s="621"/>
    </row>
    <row r="33" spans="2:4" ht="19.5" customHeight="1">
      <c r="B33" s="417" t="s">
        <v>121</v>
      </c>
      <c r="C33" s="414"/>
      <c r="D33" s="621"/>
    </row>
    <row r="34" spans="2:4" ht="19.5" customHeight="1">
      <c r="B34" s="412" t="s">
        <v>123</v>
      </c>
      <c r="C34" s="413">
        <v>40</v>
      </c>
      <c r="D34" s="621"/>
    </row>
    <row r="35" spans="2:4" ht="19.5" customHeight="1" thickBot="1">
      <c r="B35" s="415" t="s">
        <v>122</v>
      </c>
      <c r="C35" s="416">
        <v>12</v>
      </c>
      <c r="D35" s="622"/>
    </row>
    <row r="36" spans="2:3" ht="0.75" customHeight="1" thickTop="1">
      <c r="B36" s="603"/>
      <c r="C36" s="12"/>
    </row>
  </sheetData>
  <sheetProtection/>
  <mergeCells count="1">
    <mergeCell ref="B1:D1"/>
  </mergeCells>
  <printOptions/>
  <pageMargins left="0.75" right="0.75" top="0.75" bottom="1" header="0.5" footer="0.5"/>
  <pageSetup horizontalDpi="600" verticalDpi="600" orientation="portrait" scale="88" r:id="rId1"/>
</worksheet>
</file>

<file path=xl/worksheets/sheet8.xml><?xml version="1.0" encoding="utf-8"?>
<worksheet xmlns="http://schemas.openxmlformats.org/spreadsheetml/2006/main" xmlns:r="http://schemas.openxmlformats.org/officeDocument/2006/relationships">
  <sheetPr>
    <pageSetUpPr fitToPage="1"/>
  </sheetPr>
  <dimension ref="A1:M56"/>
  <sheetViews>
    <sheetView zoomScale="60" zoomScaleNormal="60" zoomScalePageLayoutView="0" workbookViewId="0" topLeftCell="A1">
      <selection activeCell="H8" sqref="H8"/>
    </sheetView>
  </sheetViews>
  <sheetFormatPr defaultColWidth="9.140625" defaultRowHeight="12.75"/>
  <cols>
    <col min="1" max="1" width="27.7109375" style="3" customWidth="1"/>
    <col min="2" max="2" width="10.140625" style="3" customWidth="1"/>
    <col min="3" max="3" width="12.7109375" style="3" customWidth="1"/>
    <col min="4" max="4" width="13.8515625" style="3" customWidth="1"/>
    <col min="5" max="5" width="11.8515625" style="3" customWidth="1"/>
    <col min="6" max="6" width="10.28125" style="3" customWidth="1"/>
    <col min="7" max="7" width="11.28125" style="3" customWidth="1"/>
    <col min="8" max="8" width="10.421875" style="3" customWidth="1"/>
    <col min="9" max="9" width="31.8515625" style="44" customWidth="1"/>
    <col min="10" max="10" width="3.7109375" style="3" customWidth="1"/>
    <col min="11" max="11" width="9.421875" style="3" bestFit="1" customWidth="1"/>
    <col min="12" max="12" width="11.28125" style="3" customWidth="1"/>
    <col min="13" max="13" width="11.7109375" style="3" customWidth="1"/>
    <col min="14" max="16384" width="9.140625" style="3" customWidth="1"/>
  </cols>
  <sheetData>
    <row r="1" spans="1:13" ht="45.75" customHeight="1" thickBot="1" thickTop="1">
      <c r="A1" s="703" t="s">
        <v>252</v>
      </c>
      <c r="B1" s="704"/>
      <c r="C1" s="704"/>
      <c r="D1" s="704"/>
      <c r="E1" s="704"/>
      <c r="F1" s="704"/>
      <c r="G1" s="704"/>
      <c r="H1" s="704"/>
      <c r="I1" s="704"/>
      <c r="J1" s="704"/>
      <c r="K1" s="704"/>
      <c r="L1" s="704"/>
      <c r="M1" s="705"/>
    </row>
    <row r="2" spans="1:13" ht="15" customHeight="1" thickBot="1" thickTop="1">
      <c r="A2" s="378"/>
      <c r="B2" s="12"/>
      <c r="C2" s="12"/>
      <c r="D2" s="12"/>
      <c r="E2" s="12"/>
      <c r="F2" s="12"/>
      <c r="G2" s="12"/>
      <c r="H2" s="12"/>
      <c r="I2" s="298"/>
      <c r="J2" s="12"/>
      <c r="K2" s="12"/>
      <c r="L2" s="12"/>
      <c r="M2" s="379"/>
    </row>
    <row r="3" spans="1:6" ht="20.25" customHeight="1" thickTop="1">
      <c r="A3" s="392" t="s">
        <v>116</v>
      </c>
      <c r="B3" s="393">
        <f>'Population Data'!C6</f>
        <v>20000</v>
      </c>
      <c r="C3" s="394"/>
      <c r="D3" s="394"/>
      <c r="E3" s="394"/>
      <c r="F3" s="395">
        <f>'Population Data'!C6</f>
        <v>20000</v>
      </c>
    </row>
    <row r="4" spans="1:6" ht="18" customHeight="1">
      <c r="A4" s="396" t="s">
        <v>137</v>
      </c>
      <c r="B4" s="393">
        <f>'Population Data'!C18</f>
        <v>4000</v>
      </c>
      <c r="C4" s="381"/>
      <c r="D4" s="381"/>
      <c r="E4" s="381"/>
      <c r="F4" s="397">
        <f>'Population Data'!C18</f>
        <v>4000</v>
      </c>
    </row>
    <row r="5" spans="1:6" ht="24.75" customHeight="1">
      <c r="A5" s="396" t="s">
        <v>135</v>
      </c>
      <c r="B5" s="662">
        <f>'Population Data'!C34</f>
        <v>40</v>
      </c>
      <c r="C5" s="381"/>
      <c r="D5" s="381"/>
      <c r="E5" s="381"/>
      <c r="F5" s="663">
        <f>'Population Data'!C34</f>
        <v>40</v>
      </c>
    </row>
    <row r="6" spans="1:6" ht="24.75" customHeight="1">
      <c r="A6" s="396" t="s">
        <v>136</v>
      </c>
      <c r="B6" s="662">
        <v>12</v>
      </c>
      <c r="C6" s="381"/>
      <c r="D6" s="381"/>
      <c r="E6" s="381"/>
      <c r="F6" s="663">
        <f>'Population Data'!C35</f>
        <v>12</v>
      </c>
    </row>
    <row r="7" spans="1:6" ht="23.25" customHeight="1">
      <c r="A7" s="396" t="s">
        <v>119</v>
      </c>
      <c r="B7" s="662">
        <f>'Population Data'!C29</f>
        <v>200</v>
      </c>
      <c r="C7" s="381"/>
      <c r="D7" s="381"/>
      <c r="E7" s="381"/>
      <c r="F7" s="663">
        <f>'Population Data'!C29</f>
        <v>200</v>
      </c>
    </row>
    <row r="8" spans="1:6" ht="18.75" customHeight="1">
      <c r="A8" s="396" t="s">
        <v>120</v>
      </c>
      <c r="B8" s="662">
        <f>'Population Data'!C30</f>
        <v>300</v>
      </c>
      <c r="C8" s="381"/>
      <c r="D8" s="381"/>
      <c r="E8" s="381"/>
      <c r="F8" s="663">
        <f>'Population Data'!C30</f>
        <v>300</v>
      </c>
    </row>
    <row r="9" spans="1:6" ht="21" customHeight="1" thickBot="1">
      <c r="A9" s="399" t="s">
        <v>119</v>
      </c>
      <c r="B9" s="662">
        <f>'Population Data'!C31</f>
        <v>250</v>
      </c>
      <c r="C9" s="400"/>
      <c r="D9" s="400"/>
      <c r="E9" s="400"/>
      <c r="F9" s="662">
        <f>'Population Data'!C31</f>
        <v>250</v>
      </c>
    </row>
    <row r="10" spans="1:13" ht="23.25" customHeight="1" thickBot="1" thickTop="1">
      <c r="A10" s="378"/>
      <c r="B10" s="12"/>
      <c r="C10" s="12"/>
      <c r="D10" s="12"/>
      <c r="E10" s="12"/>
      <c r="F10" s="12"/>
      <c r="G10" s="12"/>
      <c r="H10" s="12"/>
      <c r="I10" s="298"/>
      <c r="J10" s="12"/>
      <c r="K10" s="12"/>
      <c r="L10" s="12"/>
      <c r="M10" s="438"/>
    </row>
    <row r="11" spans="1:13" ht="40.5" customHeight="1" thickBot="1" thickTop="1">
      <c r="A11" s="706" t="s">
        <v>248</v>
      </c>
      <c r="B11" s="707"/>
      <c r="C11" s="707"/>
      <c r="D11" s="707"/>
      <c r="E11" s="707"/>
      <c r="F11" s="707"/>
      <c r="G11" s="707"/>
      <c r="H11" s="707"/>
      <c r="I11" s="707"/>
      <c r="J11" s="707"/>
      <c r="K11" s="707"/>
      <c r="L11" s="707"/>
      <c r="M11" s="708"/>
    </row>
    <row r="12" spans="1:13" ht="24" customHeight="1" thickBot="1" thickTop="1">
      <c r="A12" s="15"/>
      <c r="B12" s="15"/>
      <c r="C12" s="15"/>
      <c r="D12" s="15"/>
      <c r="E12" s="15"/>
      <c r="F12" s="15"/>
      <c r="G12" s="15"/>
      <c r="H12" s="15"/>
      <c r="I12" s="33"/>
      <c r="J12" s="15"/>
      <c r="K12" s="15"/>
      <c r="L12" s="15"/>
      <c r="M12" s="15"/>
    </row>
    <row r="13" spans="1:13" ht="49.5" customHeight="1" thickBot="1" thickTop="1">
      <c r="A13" s="213" t="s">
        <v>33</v>
      </c>
      <c r="B13" s="709" t="s">
        <v>183</v>
      </c>
      <c r="C13" s="710"/>
      <c r="D13" s="218" t="s">
        <v>141</v>
      </c>
      <c r="E13" s="218" t="s">
        <v>142</v>
      </c>
      <c r="F13" s="711" t="s">
        <v>143</v>
      </c>
      <c r="G13" s="712"/>
      <c r="H13" s="218" t="s">
        <v>12</v>
      </c>
      <c r="I13" s="272" t="s">
        <v>18</v>
      </c>
      <c r="J13" s="715"/>
      <c r="K13" s="258" t="s">
        <v>84</v>
      </c>
      <c r="L13" s="713" t="s">
        <v>85</v>
      </c>
      <c r="M13" s="714"/>
    </row>
    <row r="14" spans="1:13" ht="19.5" customHeight="1" thickBot="1" thickTop="1">
      <c r="A14" s="273"/>
      <c r="B14" s="279" t="s">
        <v>139</v>
      </c>
      <c r="C14" s="280" t="s">
        <v>140</v>
      </c>
      <c r="D14" s="275"/>
      <c r="E14" s="274"/>
      <c r="F14" s="271" t="s">
        <v>139</v>
      </c>
      <c r="G14" s="278" t="s">
        <v>140</v>
      </c>
      <c r="H14" s="276"/>
      <c r="I14" s="277"/>
      <c r="J14" s="716"/>
      <c r="K14" s="259"/>
      <c r="L14" s="260" t="s">
        <v>139</v>
      </c>
      <c r="M14" s="261" t="s">
        <v>140</v>
      </c>
    </row>
    <row r="15" spans="1:13" ht="19.5" customHeight="1" thickBot="1" thickTop="1">
      <c r="A15" s="269">
        <v>1</v>
      </c>
      <c r="B15" s="20">
        <v>2</v>
      </c>
      <c r="C15" s="20">
        <v>3</v>
      </c>
      <c r="D15" s="20">
        <v>4</v>
      </c>
      <c r="E15" s="21">
        <v>5</v>
      </c>
      <c r="F15" s="270">
        <v>6</v>
      </c>
      <c r="G15" s="20">
        <v>7</v>
      </c>
      <c r="H15" s="20">
        <v>8</v>
      </c>
      <c r="I15" s="20">
        <v>9</v>
      </c>
      <c r="J15" s="256"/>
      <c r="K15" s="20">
        <v>10</v>
      </c>
      <c r="L15" s="20">
        <v>11</v>
      </c>
      <c r="M15" s="257">
        <v>12</v>
      </c>
    </row>
    <row r="16" spans="1:13" ht="13.5" thickTop="1">
      <c r="A16" s="164" t="s">
        <v>132</v>
      </c>
      <c r="B16" s="165"/>
      <c r="C16" s="165"/>
      <c r="D16" s="165"/>
      <c r="E16" s="166"/>
      <c r="F16" s="321"/>
      <c r="G16" s="321"/>
      <c r="H16" s="166"/>
      <c r="I16" s="380"/>
      <c r="J16" s="9"/>
      <c r="K16" s="436"/>
      <c r="L16" s="321"/>
      <c r="M16" s="359"/>
    </row>
    <row r="17" spans="1:13" ht="20.25" customHeight="1">
      <c r="A17" s="167" t="s">
        <v>16</v>
      </c>
      <c r="B17" s="168">
        <v>1</v>
      </c>
      <c r="C17" s="169">
        <v>1</v>
      </c>
      <c r="D17" s="170">
        <f>B3</f>
        <v>20000</v>
      </c>
      <c r="E17" s="171" t="s">
        <v>124</v>
      </c>
      <c r="F17" s="318">
        <f>PRODUCT(B17,D17)</f>
        <v>20000</v>
      </c>
      <c r="G17" s="318">
        <f>PRODUCT(C17:D17)</f>
        <v>20000</v>
      </c>
      <c r="H17" s="172" t="s">
        <v>131</v>
      </c>
      <c r="I17" s="381"/>
      <c r="J17" s="251"/>
      <c r="K17" s="386">
        <v>0</v>
      </c>
      <c r="L17" s="387">
        <f aca="true" t="shared" si="0" ref="L17:L25">PRODUCT(F17,K17)</f>
        <v>0</v>
      </c>
      <c r="M17" s="388">
        <f aca="true" t="shared" si="1" ref="M17:M25">PRODUCT(G17,K17)</f>
        <v>0</v>
      </c>
    </row>
    <row r="18" spans="1:13" ht="21" customHeight="1">
      <c r="A18" s="167" t="s">
        <v>17</v>
      </c>
      <c r="B18" s="173"/>
      <c r="C18" s="174">
        <v>0.05</v>
      </c>
      <c r="D18" s="170">
        <f>B3</f>
        <v>20000</v>
      </c>
      <c r="E18" s="171" t="s">
        <v>124</v>
      </c>
      <c r="F18" s="319" t="s">
        <v>10</v>
      </c>
      <c r="G18" s="314">
        <f>CEILING(PRODUCT(C18:D18),1)</f>
        <v>1000</v>
      </c>
      <c r="H18" s="172" t="s">
        <v>20</v>
      </c>
      <c r="I18" s="382" t="s">
        <v>19</v>
      </c>
      <c r="J18" s="252"/>
      <c r="K18" s="386">
        <v>0</v>
      </c>
      <c r="L18" s="387">
        <f t="shared" si="0"/>
        <v>0</v>
      </c>
      <c r="M18" s="388">
        <f t="shared" si="1"/>
        <v>0</v>
      </c>
    </row>
    <row r="19" spans="1:13" ht="25.5">
      <c r="A19" s="167" t="s">
        <v>34</v>
      </c>
      <c r="B19" s="175">
        <v>10</v>
      </c>
      <c r="C19" s="169">
        <v>20</v>
      </c>
      <c r="D19" s="170">
        <f>B4</f>
        <v>4000</v>
      </c>
      <c r="E19" s="171" t="s">
        <v>35</v>
      </c>
      <c r="F19" s="318">
        <f>PRODUCT(B19,D19)</f>
        <v>40000</v>
      </c>
      <c r="G19" s="318">
        <f>PRODUCT(C19:D19)</f>
        <v>80000</v>
      </c>
      <c r="H19" s="172" t="s">
        <v>36</v>
      </c>
      <c r="I19" s="383" t="s">
        <v>38</v>
      </c>
      <c r="J19" s="253"/>
      <c r="K19" s="386">
        <v>0</v>
      </c>
      <c r="L19" s="387">
        <f t="shared" si="0"/>
        <v>0</v>
      </c>
      <c r="M19" s="388">
        <f t="shared" si="1"/>
        <v>0</v>
      </c>
    </row>
    <row r="20" spans="1:13" ht="25.5">
      <c r="A20" s="167" t="s">
        <v>37</v>
      </c>
      <c r="B20" s="175">
        <v>20</v>
      </c>
      <c r="C20" s="169">
        <v>20</v>
      </c>
      <c r="D20" s="170">
        <f>B4</f>
        <v>4000</v>
      </c>
      <c r="E20" s="171" t="str">
        <f>E19</f>
        <v>household</v>
      </c>
      <c r="F20" s="318">
        <f>PRODUCT(B20,D20)</f>
        <v>80000</v>
      </c>
      <c r="G20" s="318">
        <f>PRODUCT(C20:D20)</f>
        <v>80000</v>
      </c>
      <c r="H20" s="172" t="s">
        <v>36</v>
      </c>
      <c r="I20" s="383" t="s">
        <v>38</v>
      </c>
      <c r="J20" s="253"/>
      <c r="K20" s="386">
        <v>0</v>
      </c>
      <c r="L20" s="387">
        <f t="shared" si="0"/>
        <v>0</v>
      </c>
      <c r="M20" s="388">
        <f t="shared" si="1"/>
        <v>0</v>
      </c>
    </row>
    <row r="21" spans="1:13" ht="24.75" customHeight="1">
      <c r="A21" s="167" t="s">
        <v>39</v>
      </c>
      <c r="B21" s="176">
        <v>0.004</v>
      </c>
      <c r="C21" s="177">
        <v>0.004</v>
      </c>
      <c r="D21" s="170">
        <f>B3</f>
        <v>20000</v>
      </c>
      <c r="E21" s="171" t="s">
        <v>117</v>
      </c>
      <c r="F21" s="318">
        <f>CEILING(PRODUCT(B21,D21),1)</f>
        <v>80</v>
      </c>
      <c r="G21" s="314">
        <f>CEILING(PRODUCT(C21:D21),1)</f>
        <v>80</v>
      </c>
      <c r="H21" s="172"/>
      <c r="I21" s="381" t="s">
        <v>42</v>
      </c>
      <c r="J21" s="251"/>
      <c r="K21" s="386">
        <v>0</v>
      </c>
      <c r="L21" s="387">
        <f t="shared" si="0"/>
        <v>0</v>
      </c>
      <c r="M21" s="388">
        <f t="shared" si="1"/>
        <v>0</v>
      </c>
    </row>
    <row r="22" spans="1:13" ht="74.25" customHeight="1">
      <c r="A22" s="167" t="s">
        <v>41</v>
      </c>
      <c r="B22" s="178">
        <v>0.01</v>
      </c>
      <c r="C22" s="179">
        <v>0.01</v>
      </c>
      <c r="D22" s="170">
        <f>B3</f>
        <v>20000</v>
      </c>
      <c r="E22" s="171" t="str">
        <f>E21</f>
        <v>persons</v>
      </c>
      <c r="F22" s="318">
        <f>CEILING(PRODUCT(B22,D22),1)</f>
        <v>200</v>
      </c>
      <c r="G22" s="314">
        <f>CEILING(PRODUCT(C22:D22),1)</f>
        <v>200</v>
      </c>
      <c r="H22" s="172"/>
      <c r="I22" s="384" t="s">
        <v>43</v>
      </c>
      <c r="J22" s="254"/>
      <c r="K22" s="386">
        <v>0</v>
      </c>
      <c r="L22" s="387">
        <f t="shared" si="0"/>
        <v>0</v>
      </c>
      <c r="M22" s="388">
        <f t="shared" si="1"/>
        <v>0</v>
      </c>
    </row>
    <row r="23" spans="1:13" ht="26.25" customHeight="1">
      <c r="A23" s="167" t="s">
        <v>44</v>
      </c>
      <c r="B23" s="180">
        <v>0.1</v>
      </c>
      <c r="C23" s="180">
        <v>0.1</v>
      </c>
      <c r="D23" s="170">
        <f>B3</f>
        <v>20000</v>
      </c>
      <c r="E23" s="171" t="s">
        <v>117</v>
      </c>
      <c r="F23" s="318">
        <f>CEILING(PRODUCT(B23,D23),1)</f>
        <v>2000</v>
      </c>
      <c r="G23" s="314">
        <f>CEILING(PRODUCT(C23:D23),1)</f>
        <v>2000</v>
      </c>
      <c r="H23" s="181" t="s">
        <v>46</v>
      </c>
      <c r="I23" s="383" t="s">
        <v>45</v>
      </c>
      <c r="J23" s="253"/>
      <c r="K23" s="386">
        <v>0</v>
      </c>
      <c r="L23" s="387">
        <f t="shared" si="0"/>
        <v>0</v>
      </c>
      <c r="M23" s="388">
        <f t="shared" si="1"/>
        <v>0</v>
      </c>
    </row>
    <row r="24" spans="1:13" ht="31.5" customHeight="1">
      <c r="A24" s="167" t="s">
        <v>51</v>
      </c>
      <c r="B24" s="177">
        <v>0.002</v>
      </c>
      <c r="C24" s="177">
        <v>0.002</v>
      </c>
      <c r="D24" s="170">
        <f>B3</f>
        <v>20000</v>
      </c>
      <c r="E24" s="171" t="s">
        <v>124</v>
      </c>
      <c r="F24" s="318">
        <f>CEILING(PRODUCT(B24,D24),1)</f>
        <v>40</v>
      </c>
      <c r="G24" s="314">
        <f>CEILING(PRODUCT(C24:D24),1)</f>
        <v>40</v>
      </c>
      <c r="H24" s="172"/>
      <c r="I24" s="383" t="s">
        <v>52</v>
      </c>
      <c r="J24" s="253"/>
      <c r="K24" s="386">
        <v>0</v>
      </c>
      <c r="L24" s="387">
        <f t="shared" si="0"/>
        <v>0</v>
      </c>
      <c r="M24" s="388">
        <f t="shared" si="1"/>
        <v>0</v>
      </c>
    </row>
    <row r="25" spans="1:13" ht="26.25" customHeight="1" thickBot="1">
      <c r="A25" s="182" t="s">
        <v>53</v>
      </c>
      <c r="B25" s="183">
        <v>0.002</v>
      </c>
      <c r="C25" s="183">
        <v>0.002</v>
      </c>
      <c r="D25" s="184">
        <f>B3</f>
        <v>20000</v>
      </c>
      <c r="E25" s="185" t="s">
        <v>124</v>
      </c>
      <c r="F25" s="320">
        <f>CEILING(PRODUCT(B25,D25),1)</f>
        <v>40</v>
      </c>
      <c r="G25" s="320">
        <f>CEILING(PRODUCT(C25:D25),1)</f>
        <v>40</v>
      </c>
      <c r="H25" s="186"/>
      <c r="I25" s="385" t="s">
        <v>54</v>
      </c>
      <c r="J25" s="255"/>
      <c r="K25" s="389">
        <v>0</v>
      </c>
      <c r="L25" s="390">
        <f t="shared" si="0"/>
        <v>0</v>
      </c>
      <c r="M25" s="391">
        <f t="shared" si="1"/>
        <v>0</v>
      </c>
    </row>
    <row r="26" spans="1:13" ht="12.75" customHeight="1" thickBot="1" thickTop="1">
      <c r="A26" s="29"/>
      <c r="B26" s="17"/>
      <c r="C26" s="18" t="s">
        <v>10</v>
      </c>
      <c r="D26" s="15"/>
      <c r="E26" s="22"/>
      <c r="F26" s="16"/>
      <c r="G26" s="15"/>
      <c r="H26" s="34"/>
      <c r="I26" s="33"/>
      <c r="J26" s="15"/>
      <c r="K26" s="42"/>
      <c r="L26" s="42"/>
      <c r="M26" s="43"/>
    </row>
    <row r="27" spans="1:13" ht="19.5" customHeight="1" thickBot="1" thickTop="1">
      <c r="A27" s="187" t="s">
        <v>62</v>
      </c>
      <c r="B27" s="188"/>
      <c r="C27" s="189"/>
      <c r="D27" s="190"/>
      <c r="E27" s="191"/>
      <c r="F27" s="326"/>
      <c r="G27" s="54"/>
      <c r="H27" s="192"/>
      <c r="I27" s="64"/>
      <c r="J27" s="54"/>
      <c r="K27" s="401"/>
      <c r="L27" s="401"/>
      <c r="M27" s="402"/>
    </row>
    <row r="28" spans="1:13" ht="54.75" customHeight="1" thickTop="1">
      <c r="A28" s="193" t="s">
        <v>61</v>
      </c>
      <c r="B28" s="194">
        <v>1</v>
      </c>
      <c r="C28" s="194">
        <v>1</v>
      </c>
      <c r="D28" s="195">
        <f>B4</f>
        <v>4000</v>
      </c>
      <c r="E28" s="74" t="str">
        <f>E19</f>
        <v>household</v>
      </c>
      <c r="F28" s="322">
        <f aca="true" t="shared" si="2" ref="F28:F34">PRODUCT(B28,D28)</f>
        <v>4000</v>
      </c>
      <c r="G28" s="323">
        <f aca="true" t="shared" si="3" ref="G28:G34">PRODUCT(C28:D28)</f>
        <v>4000</v>
      </c>
      <c r="H28" s="196"/>
      <c r="I28" s="437" t="s">
        <v>60</v>
      </c>
      <c r="J28" s="247"/>
      <c r="K28" s="425">
        <v>0</v>
      </c>
      <c r="L28" s="426">
        <f aca="true" t="shared" si="4" ref="L28:L34">PRODUCT(F28,K28)</f>
        <v>0</v>
      </c>
      <c r="M28" s="427">
        <f aca="true" t="shared" si="5" ref="M28:M34">PRODUCT(G28,K28)</f>
        <v>0</v>
      </c>
    </row>
    <row r="29" spans="1:13" ht="19.5" customHeight="1">
      <c r="A29" s="193" t="s">
        <v>55</v>
      </c>
      <c r="B29" s="194">
        <v>2</v>
      </c>
      <c r="C29" s="194">
        <v>2</v>
      </c>
      <c r="D29" s="195">
        <f>B4</f>
        <v>4000</v>
      </c>
      <c r="E29" s="74" t="str">
        <f>E19</f>
        <v>household</v>
      </c>
      <c r="F29" s="322">
        <f t="shared" si="2"/>
        <v>8000</v>
      </c>
      <c r="G29" s="323">
        <f t="shared" si="3"/>
        <v>8000</v>
      </c>
      <c r="H29" s="196"/>
      <c r="I29" s="420" t="s">
        <v>10</v>
      </c>
      <c r="J29" s="248"/>
      <c r="K29" s="386">
        <v>0</v>
      </c>
      <c r="L29" s="387">
        <f t="shared" si="4"/>
        <v>0</v>
      </c>
      <c r="M29" s="388">
        <f t="shared" si="5"/>
        <v>0</v>
      </c>
    </row>
    <row r="30" spans="1:13" ht="19.5" customHeight="1">
      <c r="A30" s="193" t="s">
        <v>56</v>
      </c>
      <c r="B30" s="194">
        <v>2</v>
      </c>
      <c r="C30" s="194">
        <v>2</v>
      </c>
      <c r="D30" s="195">
        <f>B4</f>
        <v>4000</v>
      </c>
      <c r="E30" s="74" t="str">
        <f>E19</f>
        <v>household</v>
      </c>
      <c r="F30" s="322">
        <f t="shared" si="2"/>
        <v>8000</v>
      </c>
      <c r="G30" s="323">
        <f t="shared" si="3"/>
        <v>8000</v>
      </c>
      <c r="H30" s="196"/>
      <c r="I30" s="421"/>
      <c r="J30" s="71"/>
      <c r="K30" s="386">
        <v>0</v>
      </c>
      <c r="L30" s="387">
        <f t="shared" si="4"/>
        <v>0</v>
      </c>
      <c r="M30" s="388">
        <f t="shared" si="5"/>
        <v>0</v>
      </c>
    </row>
    <row r="31" spans="1:13" ht="19.5" customHeight="1">
      <c r="A31" s="193" t="s">
        <v>126</v>
      </c>
      <c r="B31" s="194">
        <v>4</v>
      </c>
      <c r="C31" s="194">
        <v>4</v>
      </c>
      <c r="D31" s="195">
        <f>B4</f>
        <v>4000</v>
      </c>
      <c r="E31" s="74" t="str">
        <f>E19</f>
        <v>household</v>
      </c>
      <c r="F31" s="322">
        <f t="shared" si="2"/>
        <v>16000</v>
      </c>
      <c r="G31" s="323">
        <f t="shared" si="3"/>
        <v>16000</v>
      </c>
      <c r="H31" s="196"/>
      <c r="I31" s="421"/>
      <c r="J31" s="71"/>
      <c r="K31" s="386">
        <v>0</v>
      </c>
      <c r="L31" s="387">
        <f t="shared" si="4"/>
        <v>0</v>
      </c>
      <c r="M31" s="388">
        <f t="shared" si="5"/>
        <v>0</v>
      </c>
    </row>
    <row r="32" spans="1:13" ht="19.5" customHeight="1">
      <c r="A32" s="193" t="s">
        <v>57</v>
      </c>
      <c r="B32" s="194">
        <v>1</v>
      </c>
      <c r="C32" s="194">
        <v>1</v>
      </c>
      <c r="D32" s="195">
        <f>B4</f>
        <v>4000</v>
      </c>
      <c r="E32" s="74" t="str">
        <f>E19</f>
        <v>household</v>
      </c>
      <c r="F32" s="322">
        <f t="shared" si="2"/>
        <v>4000</v>
      </c>
      <c r="G32" s="323">
        <f t="shared" si="3"/>
        <v>4000</v>
      </c>
      <c r="H32" s="196"/>
      <c r="I32" s="421"/>
      <c r="J32" s="71"/>
      <c r="K32" s="386">
        <v>0</v>
      </c>
      <c r="L32" s="387">
        <f t="shared" si="4"/>
        <v>0</v>
      </c>
      <c r="M32" s="388">
        <f t="shared" si="5"/>
        <v>0</v>
      </c>
    </row>
    <row r="33" spans="1:13" ht="19.5" customHeight="1">
      <c r="A33" s="193" t="s">
        <v>58</v>
      </c>
      <c r="B33" s="194">
        <v>1</v>
      </c>
      <c r="C33" s="194">
        <v>1</v>
      </c>
      <c r="D33" s="195">
        <f>B4</f>
        <v>4000</v>
      </c>
      <c r="E33" s="74" t="str">
        <f>E19</f>
        <v>household</v>
      </c>
      <c r="F33" s="322">
        <f t="shared" si="2"/>
        <v>4000</v>
      </c>
      <c r="G33" s="323">
        <f t="shared" si="3"/>
        <v>4000</v>
      </c>
      <c r="H33" s="196"/>
      <c r="I33" s="421"/>
      <c r="J33" s="71"/>
      <c r="K33" s="386">
        <v>0</v>
      </c>
      <c r="L33" s="387">
        <f t="shared" si="4"/>
        <v>0</v>
      </c>
      <c r="M33" s="388">
        <f t="shared" si="5"/>
        <v>0</v>
      </c>
    </row>
    <row r="34" spans="1:13" ht="19.5" customHeight="1" thickBot="1">
      <c r="A34" s="197" t="s">
        <v>59</v>
      </c>
      <c r="B34" s="198">
        <v>1</v>
      </c>
      <c r="C34" s="198">
        <v>1</v>
      </c>
      <c r="D34" s="199">
        <f>B4</f>
        <v>4000</v>
      </c>
      <c r="E34" s="75" t="str">
        <f>E19</f>
        <v>household</v>
      </c>
      <c r="F34" s="324">
        <f t="shared" si="2"/>
        <v>4000</v>
      </c>
      <c r="G34" s="325">
        <f t="shared" si="3"/>
        <v>4000</v>
      </c>
      <c r="H34" s="200"/>
      <c r="I34" s="422"/>
      <c r="J34" s="72"/>
      <c r="K34" s="389">
        <v>0</v>
      </c>
      <c r="L34" s="390">
        <f t="shared" si="4"/>
        <v>0</v>
      </c>
      <c r="M34" s="391">
        <f t="shared" si="5"/>
        <v>0</v>
      </c>
    </row>
    <row r="35" spans="1:13" ht="13.5" thickTop="1">
      <c r="A35" s="23"/>
      <c r="B35" s="17"/>
      <c r="C35" s="18"/>
      <c r="D35" s="15"/>
      <c r="E35" s="22"/>
      <c r="F35" s="16"/>
      <c r="G35" s="15"/>
      <c r="H35" s="34"/>
      <c r="I35" s="33"/>
      <c r="J35" s="15"/>
      <c r="K35" s="42" t="s">
        <v>10</v>
      </c>
      <c r="L35" s="42"/>
      <c r="M35" s="43"/>
    </row>
    <row r="36" spans="1:13" ht="12.75">
      <c r="A36" s="30" t="s">
        <v>65</v>
      </c>
      <c r="B36" s="28" t="s">
        <v>67</v>
      </c>
      <c r="C36" s="26" t="s">
        <v>68</v>
      </c>
      <c r="D36" s="24"/>
      <c r="E36" s="37"/>
      <c r="F36" s="331"/>
      <c r="G36" s="231"/>
      <c r="H36" s="40"/>
      <c r="I36" s="433"/>
      <c r="J36" s="231"/>
      <c r="K36" s="434" t="s">
        <v>10</v>
      </c>
      <c r="L36" s="434"/>
      <c r="M36" s="435"/>
    </row>
    <row r="37" spans="1:13" ht="12.75">
      <c r="A37" s="35" t="s">
        <v>63</v>
      </c>
      <c r="B37" s="8">
        <v>1</v>
      </c>
      <c r="C37" s="8">
        <v>1</v>
      </c>
      <c r="D37" s="13">
        <f>B4</f>
        <v>4000</v>
      </c>
      <c r="E37" s="22" t="s">
        <v>66</v>
      </c>
      <c r="F37" s="327">
        <f aca="true" t="shared" si="6" ref="F37:F43">PRODUCT(B37,D37)</f>
        <v>4000</v>
      </c>
      <c r="G37" s="328">
        <f aca="true" t="shared" si="7" ref="G37:G43">PRODUCT(C37:D37)</f>
        <v>4000</v>
      </c>
      <c r="H37" s="34"/>
      <c r="I37" s="423"/>
      <c r="J37" s="15"/>
      <c r="K37" s="428">
        <v>0</v>
      </c>
      <c r="L37" s="428">
        <f aca="true" t="shared" si="8" ref="L37:L43">PRODUCT(F37,K37)</f>
        <v>0</v>
      </c>
      <c r="M37" s="429">
        <f aca="true" t="shared" si="9" ref="M37:M43">PRODUCT(G37,K37)</f>
        <v>0</v>
      </c>
    </row>
    <row r="38" spans="1:13" ht="12.75">
      <c r="A38" s="35" t="s">
        <v>127</v>
      </c>
      <c r="B38" s="8">
        <v>2</v>
      </c>
      <c r="C38" s="8">
        <v>4</v>
      </c>
      <c r="D38" s="13">
        <f>D37</f>
        <v>4000</v>
      </c>
      <c r="E38" s="22" t="str">
        <f>E37</f>
        <v>family</v>
      </c>
      <c r="F38" s="327">
        <f t="shared" si="6"/>
        <v>8000</v>
      </c>
      <c r="G38" s="328">
        <f t="shared" si="7"/>
        <v>16000</v>
      </c>
      <c r="H38" s="34"/>
      <c r="I38" s="423" t="s">
        <v>69</v>
      </c>
      <c r="J38" s="15"/>
      <c r="K38" s="428">
        <v>0</v>
      </c>
      <c r="L38" s="428">
        <f t="shared" si="8"/>
        <v>0</v>
      </c>
      <c r="M38" s="429">
        <f t="shared" si="9"/>
        <v>0</v>
      </c>
    </row>
    <row r="39" spans="1:13" ht="12.75">
      <c r="A39" s="35" t="s">
        <v>56</v>
      </c>
      <c r="B39" s="8">
        <v>2</v>
      </c>
      <c r="C39" s="8">
        <v>4</v>
      </c>
      <c r="D39" s="13">
        <f>D37</f>
        <v>4000</v>
      </c>
      <c r="E39" s="22" t="str">
        <f>E37</f>
        <v>family</v>
      </c>
      <c r="F39" s="327">
        <f t="shared" si="6"/>
        <v>8000</v>
      </c>
      <c r="G39" s="328">
        <f t="shared" si="7"/>
        <v>16000</v>
      </c>
      <c r="H39" s="34"/>
      <c r="I39" s="423" t="s">
        <v>69</v>
      </c>
      <c r="J39" s="15"/>
      <c r="K39" s="428">
        <v>0</v>
      </c>
      <c r="L39" s="428">
        <f t="shared" si="8"/>
        <v>0</v>
      </c>
      <c r="M39" s="429">
        <f t="shared" si="9"/>
        <v>0</v>
      </c>
    </row>
    <row r="40" spans="1:13" ht="12.75">
      <c r="A40" s="35" t="s">
        <v>128</v>
      </c>
      <c r="B40" s="8">
        <v>2</v>
      </c>
      <c r="C40" s="8">
        <v>4</v>
      </c>
      <c r="D40" s="13">
        <f>D37</f>
        <v>4000</v>
      </c>
      <c r="E40" s="22" t="str">
        <f>E37</f>
        <v>family</v>
      </c>
      <c r="F40" s="327">
        <f t="shared" si="6"/>
        <v>8000</v>
      </c>
      <c r="G40" s="328">
        <f t="shared" si="7"/>
        <v>16000</v>
      </c>
      <c r="H40" s="34"/>
      <c r="I40" s="423" t="s">
        <v>69</v>
      </c>
      <c r="J40" s="15"/>
      <c r="K40" s="428">
        <v>0</v>
      </c>
      <c r="L40" s="428">
        <f t="shared" si="8"/>
        <v>0</v>
      </c>
      <c r="M40" s="429">
        <f t="shared" si="9"/>
        <v>0</v>
      </c>
    </row>
    <row r="41" spans="1:13" ht="12.75">
      <c r="A41" s="35" t="s">
        <v>57</v>
      </c>
      <c r="B41" s="8">
        <v>1</v>
      </c>
      <c r="C41" s="8">
        <v>1</v>
      </c>
      <c r="D41" s="13">
        <f>D37</f>
        <v>4000</v>
      </c>
      <c r="E41" s="22" t="str">
        <f>E37</f>
        <v>family</v>
      </c>
      <c r="F41" s="327">
        <f t="shared" si="6"/>
        <v>4000</v>
      </c>
      <c r="G41" s="328">
        <f t="shared" si="7"/>
        <v>4000</v>
      </c>
      <c r="H41" s="34"/>
      <c r="I41" s="423"/>
      <c r="J41" s="15"/>
      <c r="K41" s="428">
        <v>0</v>
      </c>
      <c r="L41" s="428">
        <f t="shared" si="8"/>
        <v>0</v>
      </c>
      <c r="M41" s="429">
        <f t="shared" si="9"/>
        <v>0</v>
      </c>
    </row>
    <row r="42" spans="1:13" ht="12.75">
      <c r="A42" s="35" t="s">
        <v>64</v>
      </c>
      <c r="B42" s="8">
        <v>1</v>
      </c>
      <c r="C42" s="8">
        <v>1</v>
      </c>
      <c r="D42" s="13">
        <f>D37</f>
        <v>4000</v>
      </c>
      <c r="E42" s="22" t="str">
        <f>E37</f>
        <v>family</v>
      </c>
      <c r="F42" s="327">
        <f t="shared" si="6"/>
        <v>4000</v>
      </c>
      <c r="G42" s="328">
        <f t="shared" si="7"/>
        <v>4000</v>
      </c>
      <c r="H42" s="34"/>
      <c r="I42" s="423"/>
      <c r="J42" s="15"/>
      <c r="K42" s="428">
        <v>0</v>
      </c>
      <c r="L42" s="428">
        <f t="shared" si="8"/>
        <v>0</v>
      </c>
      <c r="M42" s="429">
        <f t="shared" si="9"/>
        <v>0</v>
      </c>
    </row>
    <row r="43" spans="1:13" ht="12.75">
      <c r="A43" s="36" t="s">
        <v>59</v>
      </c>
      <c r="B43" s="27">
        <v>1</v>
      </c>
      <c r="C43" s="27">
        <v>1</v>
      </c>
      <c r="D43" s="25">
        <f>D37</f>
        <v>4000</v>
      </c>
      <c r="E43" s="38" t="str">
        <f>E37</f>
        <v>family</v>
      </c>
      <c r="F43" s="329">
        <f t="shared" si="6"/>
        <v>4000</v>
      </c>
      <c r="G43" s="330">
        <f t="shared" si="7"/>
        <v>4000</v>
      </c>
      <c r="H43" s="39"/>
      <c r="I43" s="424" t="s">
        <v>69</v>
      </c>
      <c r="J43" s="249"/>
      <c r="K43" s="430">
        <v>0</v>
      </c>
      <c r="L43" s="430">
        <f t="shared" si="8"/>
        <v>0</v>
      </c>
      <c r="M43" s="431">
        <f t="shared" si="9"/>
        <v>0</v>
      </c>
    </row>
    <row r="44" spans="1:13" ht="12" customHeight="1" thickBot="1">
      <c r="A44" s="23"/>
      <c r="B44" s="17"/>
      <c r="C44" s="18"/>
      <c r="D44" s="15"/>
      <c r="E44" s="22"/>
      <c r="F44" s="16"/>
      <c r="G44" s="15"/>
      <c r="H44" s="34"/>
      <c r="I44" s="33"/>
      <c r="J44" s="15"/>
      <c r="K44" s="42" t="s">
        <v>10</v>
      </c>
      <c r="L44" s="42" t="s">
        <v>249</v>
      </c>
      <c r="M44" s="43"/>
    </row>
    <row r="45" spans="1:13" ht="19.5" customHeight="1" thickBot="1" thickTop="1">
      <c r="A45" s="202" t="s">
        <v>70</v>
      </c>
      <c r="B45" s="188"/>
      <c r="C45" s="189"/>
      <c r="D45" s="190"/>
      <c r="E45" s="191"/>
      <c r="F45" s="326"/>
      <c r="G45" s="54"/>
      <c r="H45" s="192"/>
      <c r="I45" s="64"/>
      <c r="J45" s="54"/>
      <c r="K45" s="401"/>
      <c r="L45" s="401"/>
      <c r="M45" s="402"/>
    </row>
    <row r="46" spans="1:13" ht="30" customHeight="1" thickTop="1">
      <c r="A46" s="203" t="s">
        <v>71</v>
      </c>
      <c r="B46" s="204">
        <v>30</v>
      </c>
      <c r="C46" s="205">
        <v>45</v>
      </c>
      <c r="D46" s="195">
        <f>B4</f>
        <v>4000</v>
      </c>
      <c r="E46" s="74" t="s">
        <v>35</v>
      </c>
      <c r="F46" s="332">
        <f aca="true" t="shared" si="10" ref="F46:F56">B46*D46</f>
        <v>120000</v>
      </c>
      <c r="G46" s="333">
        <f aca="true" t="shared" si="11" ref="G46:G56">C46*D46</f>
        <v>180000</v>
      </c>
      <c r="H46" s="196" t="s">
        <v>125</v>
      </c>
      <c r="I46" s="432" t="s">
        <v>72</v>
      </c>
      <c r="J46" s="250"/>
      <c r="K46" s="425">
        <v>0</v>
      </c>
      <c r="L46" s="426">
        <f aca="true" t="shared" si="12" ref="L46:L56">PRODUCT(F46,K46)</f>
        <v>0</v>
      </c>
      <c r="M46" s="427">
        <f aca="true" t="shared" si="13" ref="M46:M56">PRODUCT(G46,K46)</f>
        <v>0</v>
      </c>
    </row>
    <row r="47" spans="1:13" ht="26.25" customHeight="1">
      <c r="A47" s="203" t="s">
        <v>73</v>
      </c>
      <c r="B47" s="206">
        <v>3.5</v>
      </c>
      <c r="C47" s="207">
        <v>5.5</v>
      </c>
      <c r="D47" s="195">
        <f>B3</f>
        <v>20000</v>
      </c>
      <c r="E47" s="74" t="s">
        <v>117</v>
      </c>
      <c r="F47" s="332">
        <f t="shared" si="10"/>
        <v>70000</v>
      </c>
      <c r="G47" s="333">
        <f t="shared" si="11"/>
        <v>110000</v>
      </c>
      <c r="H47" s="196" t="s">
        <v>125</v>
      </c>
      <c r="I47" s="432" t="s">
        <v>74</v>
      </c>
      <c r="J47" s="250"/>
      <c r="K47" s="386">
        <v>0</v>
      </c>
      <c r="L47" s="387">
        <f t="shared" si="12"/>
        <v>0</v>
      </c>
      <c r="M47" s="388">
        <f t="shared" si="13"/>
        <v>0</v>
      </c>
    </row>
    <row r="48" spans="1:13" ht="19.5" customHeight="1">
      <c r="A48" s="203" t="s">
        <v>75</v>
      </c>
      <c r="B48" s="204">
        <v>1</v>
      </c>
      <c r="C48" s="204">
        <v>1</v>
      </c>
      <c r="D48" s="195">
        <f>B4</f>
        <v>4000</v>
      </c>
      <c r="E48" s="74" t="s">
        <v>66</v>
      </c>
      <c r="F48" s="332">
        <f t="shared" si="10"/>
        <v>4000</v>
      </c>
      <c r="G48" s="333">
        <f t="shared" si="11"/>
        <v>4000</v>
      </c>
      <c r="H48" s="196" t="s">
        <v>40</v>
      </c>
      <c r="I48" s="421"/>
      <c r="J48" s="71"/>
      <c r="K48" s="386">
        <v>0</v>
      </c>
      <c r="L48" s="387">
        <f t="shared" si="12"/>
        <v>0</v>
      </c>
      <c r="M48" s="388">
        <f t="shared" si="13"/>
        <v>0</v>
      </c>
    </row>
    <row r="49" spans="1:13" ht="19.5" customHeight="1">
      <c r="A49" s="203" t="s">
        <v>76</v>
      </c>
      <c r="B49" s="204">
        <v>1</v>
      </c>
      <c r="C49" s="204">
        <v>1</v>
      </c>
      <c r="D49" s="11">
        <f>D37</f>
        <v>4000</v>
      </c>
      <c r="E49" s="74" t="s">
        <v>66</v>
      </c>
      <c r="F49" s="332">
        <f t="shared" si="10"/>
        <v>4000</v>
      </c>
      <c r="G49" s="333">
        <f t="shared" si="11"/>
        <v>4000</v>
      </c>
      <c r="H49" s="196" t="s">
        <v>40</v>
      </c>
      <c r="I49" s="421"/>
      <c r="J49" s="71"/>
      <c r="K49" s="386">
        <v>0</v>
      </c>
      <c r="L49" s="387">
        <f t="shared" si="12"/>
        <v>0</v>
      </c>
      <c r="M49" s="388">
        <f t="shared" si="13"/>
        <v>0</v>
      </c>
    </row>
    <row r="50" spans="1:13" ht="19.5" customHeight="1">
      <c r="A50" s="203" t="s">
        <v>77</v>
      </c>
      <c r="B50" s="204">
        <v>1</v>
      </c>
      <c r="C50" s="204">
        <v>1</v>
      </c>
      <c r="D50" s="11">
        <f>'Population Data'!C26</f>
        <v>1</v>
      </c>
      <c r="E50" s="74" t="s">
        <v>109</v>
      </c>
      <c r="F50" s="332">
        <f t="shared" si="10"/>
        <v>1</v>
      </c>
      <c r="G50" s="333">
        <f t="shared" si="11"/>
        <v>1</v>
      </c>
      <c r="H50" s="196" t="s">
        <v>40</v>
      </c>
      <c r="I50" s="421"/>
      <c r="J50" s="71"/>
      <c r="K50" s="386">
        <v>0</v>
      </c>
      <c r="L50" s="387">
        <f t="shared" si="12"/>
        <v>0</v>
      </c>
      <c r="M50" s="388">
        <f t="shared" si="13"/>
        <v>0</v>
      </c>
    </row>
    <row r="51" spans="1:13" ht="19.5" customHeight="1">
      <c r="A51" s="203" t="s">
        <v>78</v>
      </c>
      <c r="B51" s="206">
        <v>0.1</v>
      </c>
      <c r="C51" s="206">
        <v>0.1</v>
      </c>
      <c r="D51" s="11">
        <f>D50</f>
        <v>1</v>
      </c>
      <c r="E51" s="74" t="s">
        <v>109</v>
      </c>
      <c r="F51" s="332">
        <f t="shared" si="10"/>
        <v>0.1</v>
      </c>
      <c r="G51" s="333">
        <f t="shared" si="11"/>
        <v>0.1</v>
      </c>
      <c r="H51" s="196" t="s">
        <v>40</v>
      </c>
      <c r="I51" s="421" t="s">
        <v>107</v>
      </c>
      <c r="J51" s="71"/>
      <c r="K51" s="386">
        <v>0</v>
      </c>
      <c r="L51" s="387">
        <f t="shared" si="12"/>
        <v>0</v>
      </c>
      <c r="M51" s="388">
        <f t="shared" si="13"/>
        <v>0</v>
      </c>
    </row>
    <row r="52" spans="1:13" ht="19.5" customHeight="1">
      <c r="A52" s="203" t="s">
        <v>79</v>
      </c>
      <c r="B52" s="204">
        <v>1</v>
      </c>
      <c r="C52" s="204">
        <v>1</v>
      </c>
      <c r="D52" s="11">
        <f>D51</f>
        <v>1</v>
      </c>
      <c r="E52" s="74" t="s">
        <v>108</v>
      </c>
      <c r="F52" s="332">
        <f t="shared" si="10"/>
        <v>1</v>
      </c>
      <c r="G52" s="333">
        <f t="shared" si="11"/>
        <v>1</v>
      </c>
      <c r="H52" s="196" t="s">
        <v>40</v>
      </c>
      <c r="I52" s="421"/>
      <c r="J52" s="71"/>
      <c r="K52" s="386">
        <v>0</v>
      </c>
      <c r="L52" s="387">
        <f t="shared" si="12"/>
        <v>0</v>
      </c>
      <c r="M52" s="388">
        <f t="shared" si="13"/>
        <v>0</v>
      </c>
    </row>
    <row r="53" spans="1:13" ht="19.5" customHeight="1">
      <c r="A53" s="203" t="s">
        <v>80</v>
      </c>
      <c r="B53" s="204">
        <v>4</v>
      </c>
      <c r="C53" s="204">
        <v>4</v>
      </c>
      <c r="D53" s="11">
        <f>D52</f>
        <v>1</v>
      </c>
      <c r="E53" s="74" t="s">
        <v>109</v>
      </c>
      <c r="F53" s="332">
        <f t="shared" si="10"/>
        <v>4</v>
      </c>
      <c r="G53" s="333">
        <f t="shared" si="11"/>
        <v>4</v>
      </c>
      <c r="H53" s="196" t="s">
        <v>40</v>
      </c>
      <c r="I53" s="421"/>
      <c r="J53" s="71"/>
      <c r="K53" s="386">
        <v>0</v>
      </c>
      <c r="L53" s="387">
        <f t="shared" si="12"/>
        <v>0</v>
      </c>
      <c r="M53" s="388">
        <f t="shared" si="13"/>
        <v>0</v>
      </c>
    </row>
    <row r="54" spans="1:13" ht="19.5" customHeight="1">
      <c r="A54" s="203" t="s">
        <v>81</v>
      </c>
      <c r="B54" s="204">
        <v>1</v>
      </c>
      <c r="C54" s="204">
        <v>1</v>
      </c>
      <c r="D54" s="11">
        <f>D53</f>
        <v>1</v>
      </c>
      <c r="E54" s="74" t="s">
        <v>109</v>
      </c>
      <c r="F54" s="332">
        <f t="shared" si="10"/>
        <v>1</v>
      </c>
      <c r="G54" s="333">
        <f t="shared" si="11"/>
        <v>1</v>
      </c>
      <c r="H54" s="196" t="s">
        <v>40</v>
      </c>
      <c r="I54" s="421"/>
      <c r="J54" s="71"/>
      <c r="K54" s="386">
        <v>0</v>
      </c>
      <c r="L54" s="387">
        <f t="shared" si="12"/>
        <v>0</v>
      </c>
      <c r="M54" s="388">
        <f t="shared" si="13"/>
        <v>0</v>
      </c>
    </row>
    <row r="55" spans="1:13" ht="19.5" customHeight="1">
      <c r="A55" s="203" t="s">
        <v>82</v>
      </c>
      <c r="B55" s="204">
        <v>1</v>
      </c>
      <c r="C55" s="204">
        <v>1</v>
      </c>
      <c r="D55" s="11">
        <f>D54</f>
        <v>1</v>
      </c>
      <c r="E55" s="74" t="s">
        <v>109</v>
      </c>
      <c r="F55" s="332">
        <f t="shared" si="10"/>
        <v>1</v>
      </c>
      <c r="G55" s="333">
        <f t="shared" si="11"/>
        <v>1</v>
      </c>
      <c r="H55" s="196" t="s">
        <v>40</v>
      </c>
      <c r="I55" s="421"/>
      <c r="J55" s="71"/>
      <c r="K55" s="386">
        <v>0</v>
      </c>
      <c r="L55" s="387">
        <f t="shared" si="12"/>
        <v>0</v>
      </c>
      <c r="M55" s="388">
        <f t="shared" si="13"/>
        <v>0</v>
      </c>
    </row>
    <row r="56" spans="1:13" ht="19.5" customHeight="1" thickBot="1">
      <c r="A56" s="208" t="s">
        <v>83</v>
      </c>
      <c r="B56" s="209">
        <v>2</v>
      </c>
      <c r="C56" s="209">
        <v>2</v>
      </c>
      <c r="D56" s="201">
        <f>'Population Data'!C22</f>
        <v>250</v>
      </c>
      <c r="E56" s="75" t="s">
        <v>110</v>
      </c>
      <c r="F56" s="334">
        <f t="shared" si="10"/>
        <v>500</v>
      </c>
      <c r="G56" s="335">
        <f t="shared" si="11"/>
        <v>500</v>
      </c>
      <c r="H56" s="200" t="s">
        <v>40</v>
      </c>
      <c r="I56" s="422"/>
      <c r="J56" s="72"/>
      <c r="K56" s="389">
        <v>0</v>
      </c>
      <c r="L56" s="390">
        <f t="shared" si="12"/>
        <v>0</v>
      </c>
      <c r="M56" s="391">
        <f t="shared" si="13"/>
        <v>0</v>
      </c>
    </row>
    <row r="57" ht="13.5" thickTop="1"/>
  </sheetData>
  <sheetProtection sheet="1" objects="1" scenarios="1"/>
  <mergeCells count="6">
    <mergeCell ref="A1:M1"/>
    <mergeCell ref="A11:M11"/>
    <mergeCell ref="B13:C13"/>
    <mergeCell ref="F13:G13"/>
    <mergeCell ref="L13:M13"/>
    <mergeCell ref="J13:J14"/>
  </mergeCells>
  <printOptions/>
  <pageMargins left="0.75" right="0.75" top="0.75" bottom="0.75" header="0.5" footer="0.5"/>
  <pageSetup fitToHeight="2" fitToWidth="1" horizontalDpi="600" verticalDpi="600" orientation="landscape" pageOrder="overThenDown" scale="70"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31"/>
  <sheetViews>
    <sheetView zoomScale="70" zoomScaleNormal="70" zoomScalePageLayoutView="0" workbookViewId="0" topLeftCell="A4">
      <selection activeCell="D6" sqref="D6"/>
    </sheetView>
  </sheetViews>
  <sheetFormatPr defaultColWidth="9.140625" defaultRowHeight="12.75"/>
  <cols>
    <col min="1" max="1" width="40.140625" style="0" customWidth="1"/>
    <col min="2" max="2" width="16.8515625" style="0" customWidth="1"/>
    <col min="3" max="3" width="14.28125" style="0" customWidth="1"/>
    <col min="4" max="4" width="11.421875" style="0" customWidth="1"/>
    <col min="5" max="5" width="11.57421875" style="0" customWidth="1"/>
    <col min="6" max="6" width="13.140625" style="0" customWidth="1"/>
    <col min="7" max="7" width="11.140625" style="0" customWidth="1"/>
    <col min="8" max="8" width="6.140625" style="31" customWidth="1"/>
    <col min="9" max="9" width="22.7109375" style="0" customWidth="1"/>
    <col min="10" max="10" width="5.140625" style="0" customWidth="1"/>
    <col min="11" max="11" width="9.140625" style="224" customWidth="1"/>
    <col min="12" max="12" width="12.57421875" style="155" customWidth="1"/>
    <col min="13" max="13" width="14.57421875" style="155" customWidth="1"/>
  </cols>
  <sheetData>
    <row r="1" spans="1:13" ht="24.75" customHeight="1" thickBot="1" thickTop="1">
      <c r="A1" s="440" t="s">
        <v>130</v>
      </c>
      <c r="B1" s="288"/>
      <c r="C1" s="288"/>
      <c r="D1" s="288"/>
      <c r="E1" s="288"/>
      <c r="F1" s="288"/>
      <c r="G1" s="288"/>
      <c r="H1" s="288"/>
      <c r="I1" s="288"/>
      <c r="J1" s="288"/>
      <c r="K1" s="289"/>
      <c r="L1" s="290"/>
      <c r="M1" s="291"/>
    </row>
    <row r="2" ht="21.75" customHeight="1" thickBot="1" thickTop="1">
      <c r="A2" s="1"/>
    </row>
    <row r="3" spans="1:2" ht="19.5" customHeight="1" thickTop="1">
      <c r="A3" s="263" t="s">
        <v>116</v>
      </c>
      <c r="B3" s="264">
        <f>'Population Data'!C6</f>
        <v>20000</v>
      </c>
    </row>
    <row r="4" spans="1:2" ht="19.5" customHeight="1">
      <c r="A4" s="265" t="s">
        <v>135</v>
      </c>
      <c r="B4" s="266">
        <f>'Population Data'!C34</f>
        <v>40</v>
      </c>
    </row>
    <row r="5" spans="1:2" ht="19.5" customHeight="1">
      <c r="A5" s="265" t="s">
        <v>136</v>
      </c>
      <c r="B5" s="266">
        <f>'Population Data'!C35</f>
        <v>12</v>
      </c>
    </row>
    <row r="6" spans="1:2" ht="19.5" customHeight="1">
      <c r="A6" s="265" t="s">
        <v>119</v>
      </c>
      <c r="B6" s="266">
        <f>'Population Data'!C29</f>
        <v>200</v>
      </c>
    </row>
    <row r="7" spans="1:2" ht="19.5" customHeight="1">
      <c r="A7" s="265" t="s">
        <v>120</v>
      </c>
      <c r="B7" s="266">
        <f>'Population Data'!C30</f>
        <v>300</v>
      </c>
    </row>
    <row r="8" spans="1:2" ht="19.5" customHeight="1" thickBot="1">
      <c r="A8" s="267" t="s">
        <v>118</v>
      </c>
      <c r="B8" s="268">
        <f>'Population Data'!C31</f>
        <v>250</v>
      </c>
    </row>
    <row r="9" spans="1:2" ht="14.25" thickBot="1" thickTop="1">
      <c r="A9" s="262"/>
      <c r="B9" s="14"/>
    </row>
    <row r="10" spans="1:15" ht="54" customHeight="1" thickBot="1" thickTop="1">
      <c r="A10" s="706" t="s">
        <v>248</v>
      </c>
      <c r="B10" s="707"/>
      <c r="C10" s="707"/>
      <c r="D10" s="707"/>
      <c r="E10" s="707"/>
      <c r="F10" s="707"/>
      <c r="G10" s="707"/>
      <c r="H10" s="707"/>
      <c r="I10" s="707"/>
      <c r="J10" s="707"/>
      <c r="K10" s="707"/>
      <c r="L10" s="707"/>
      <c r="M10" s="708"/>
      <c r="N10" s="439"/>
      <c r="O10" s="439"/>
    </row>
    <row r="11" spans="1:15" ht="4.5" customHeight="1" thickBot="1" thickTop="1">
      <c r="A11" s="376"/>
      <c r="B11" s="377"/>
      <c r="C11" s="377"/>
      <c r="D11" s="377"/>
      <c r="E11" s="377"/>
      <c r="F11" s="377"/>
      <c r="G11" s="377"/>
      <c r="H11" s="377"/>
      <c r="I11" s="377"/>
      <c r="J11" s="377"/>
      <c r="K11" s="377"/>
      <c r="L11" s="377"/>
      <c r="M11" s="377"/>
      <c r="N11" s="439"/>
      <c r="O11" s="439"/>
    </row>
    <row r="12" spans="1:13" ht="54.75" customHeight="1" thickBot="1" thickTop="1">
      <c r="A12" s="722" t="s">
        <v>181</v>
      </c>
      <c r="B12" s="717" t="s">
        <v>183</v>
      </c>
      <c r="C12" s="718"/>
      <c r="D12" s="214" t="s">
        <v>182</v>
      </c>
      <c r="E12" s="214" t="s">
        <v>142</v>
      </c>
      <c r="F12" s="719" t="s">
        <v>144</v>
      </c>
      <c r="G12" s="718"/>
      <c r="H12" s="215" t="s">
        <v>12</v>
      </c>
      <c r="I12" s="215" t="s">
        <v>18</v>
      </c>
      <c r="J12" s="215"/>
      <c r="K12" s="241" t="s">
        <v>84</v>
      </c>
      <c r="L12" s="720" t="s">
        <v>145</v>
      </c>
      <c r="M12" s="721"/>
    </row>
    <row r="13" spans="1:13" ht="34.5" customHeight="1" thickBot="1" thickTop="1">
      <c r="A13" s="723"/>
      <c r="B13" s="220" t="s">
        <v>139</v>
      </c>
      <c r="C13" s="221" t="s">
        <v>140</v>
      </c>
      <c r="D13" s="222"/>
      <c r="E13" s="222"/>
      <c r="F13" s="222" t="s">
        <v>139</v>
      </c>
      <c r="G13" s="222" t="s">
        <v>140</v>
      </c>
      <c r="H13" s="223"/>
      <c r="I13" s="223"/>
      <c r="J13" s="223"/>
      <c r="K13" s="242"/>
      <c r="L13" s="225" t="s">
        <v>139</v>
      </c>
      <c r="M13" s="229" t="s">
        <v>140</v>
      </c>
    </row>
    <row r="14" spans="1:13" ht="19.5" customHeight="1" thickBot="1" thickTop="1">
      <c r="A14" s="446">
        <v>1</v>
      </c>
      <c r="B14" s="216">
        <v>2</v>
      </c>
      <c r="C14" s="217">
        <v>3</v>
      </c>
      <c r="D14" s="218">
        <v>4</v>
      </c>
      <c r="E14" s="218">
        <v>5</v>
      </c>
      <c r="F14" s="218">
        <v>6</v>
      </c>
      <c r="G14" s="218">
        <v>7</v>
      </c>
      <c r="H14" s="219">
        <v>8</v>
      </c>
      <c r="I14" s="219">
        <v>9</v>
      </c>
      <c r="J14" s="164"/>
      <c r="K14" s="243">
        <v>10</v>
      </c>
      <c r="L14" s="232">
        <v>11</v>
      </c>
      <c r="M14" s="233">
        <v>12</v>
      </c>
    </row>
    <row r="15" spans="1:13" ht="19.5" customHeight="1" thickTop="1">
      <c r="A15" s="447" t="s">
        <v>23</v>
      </c>
      <c r="B15" s="236">
        <v>5</v>
      </c>
      <c r="C15" s="189">
        <v>5</v>
      </c>
      <c r="D15" s="237">
        <f>B3</f>
        <v>20000</v>
      </c>
      <c r="E15" s="64" t="s">
        <v>117</v>
      </c>
      <c r="F15" s="336">
        <f aca="true" t="shared" si="0" ref="F15:F29">PRODUCT(B15,D15)</f>
        <v>100000</v>
      </c>
      <c r="G15" s="336">
        <f aca="true" t="shared" si="1" ref="G15:G29">PRODUCT(C15:D15)</f>
        <v>100000</v>
      </c>
      <c r="H15" s="192" t="s">
        <v>11</v>
      </c>
      <c r="I15" s="238"/>
      <c r="J15" s="71"/>
      <c r="K15" s="244">
        <v>0.25</v>
      </c>
      <c r="L15" s="234">
        <f aca="true" t="shared" si="2" ref="L15:L30">PRODUCT(F15,K15)</f>
        <v>25000</v>
      </c>
      <c r="M15" s="235">
        <f aca="true" t="shared" si="3" ref="M15:M30">PRODUCT(G15,K15)</f>
        <v>25000</v>
      </c>
    </row>
    <row r="16" spans="1:13" ht="19.5" customHeight="1">
      <c r="A16" s="447" t="s">
        <v>24</v>
      </c>
      <c r="B16" s="239">
        <v>15</v>
      </c>
      <c r="C16" s="205">
        <v>15</v>
      </c>
      <c r="D16" s="195">
        <f>B3</f>
        <v>20000</v>
      </c>
      <c r="E16" s="110" t="str">
        <f>E15</f>
        <v>persons</v>
      </c>
      <c r="F16" s="323">
        <f t="shared" si="0"/>
        <v>300000</v>
      </c>
      <c r="G16" s="323">
        <f t="shared" si="1"/>
        <v>300000</v>
      </c>
      <c r="H16" s="196" t="s">
        <v>11</v>
      </c>
      <c r="I16" s="210"/>
      <c r="J16" s="71"/>
      <c r="K16" s="245">
        <v>0</v>
      </c>
      <c r="L16" s="226">
        <f t="shared" si="2"/>
        <v>0</v>
      </c>
      <c r="M16" s="161">
        <f t="shared" si="3"/>
        <v>0</v>
      </c>
    </row>
    <row r="17" spans="1:13" ht="19.5" customHeight="1">
      <c r="A17" s="447" t="s">
        <v>4</v>
      </c>
      <c r="B17" s="239">
        <v>30</v>
      </c>
      <c r="C17" s="205">
        <v>30</v>
      </c>
      <c r="D17" s="11">
        <f>B5</f>
        <v>12</v>
      </c>
      <c r="E17" s="110" t="s">
        <v>21</v>
      </c>
      <c r="F17" s="323">
        <f t="shared" si="0"/>
        <v>360</v>
      </c>
      <c r="G17" s="323">
        <f t="shared" si="1"/>
        <v>360</v>
      </c>
      <c r="H17" s="196" t="s">
        <v>11</v>
      </c>
      <c r="I17" s="210"/>
      <c r="J17" s="71"/>
      <c r="K17" s="245">
        <v>0.1</v>
      </c>
      <c r="L17" s="226">
        <f t="shared" si="2"/>
        <v>36</v>
      </c>
      <c r="M17" s="161">
        <f t="shared" si="3"/>
        <v>36</v>
      </c>
    </row>
    <row r="18" spans="1:13" ht="19.5" customHeight="1">
      <c r="A18" s="447" t="s">
        <v>3</v>
      </c>
      <c r="B18" s="239">
        <v>5</v>
      </c>
      <c r="C18" s="205">
        <v>5</v>
      </c>
      <c r="D18" s="11">
        <f>B4</f>
        <v>40</v>
      </c>
      <c r="E18" s="110" t="str">
        <f>E17</f>
        <v>animal</v>
      </c>
      <c r="F18" s="323">
        <f t="shared" si="0"/>
        <v>200</v>
      </c>
      <c r="G18" s="323">
        <f t="shared" si="1"/>
        <v>200</v>
      </c>
      <c r="H18" s="196" t="s">
        <v>11</v>
      </c>
      <c r="I18" s="210"/>
      <c r="J18" s="71"/>
      <c r="K18" s="245">
        <v>0</v>
      </c>
      <c r="L18" s="226">
        <f t="shared" si="2"/>
        <v>0</v>
      </c>
      <c r="M18" s="161">
        <f t="shared" si="3"/>
        <v>0</v>
      </c>
    </row>
    <row r="19" spans="1:13" ht="19.5" customHeight="1">
      <c r="A19" s="447" t="s">
        <v>14</v>
      </c>
      <c r="B19" s="239">
        <v>1</v>
      </c>
      <c r="C19" s="205">
        <v>2</v>
      </c>
      <c r="D19" s="195">
        <f>B3</f>
        <v>20000</v>
      </c>
      <c r="E19" s="110" t="s">
        <v>22</v>
      </c>
      <c r="F19" s="323">
        <f t="shared" si="0"/>
        <v>20000</v>
      </c>
      <c r="G19" s="323">
        <f t="shared" si="1"/>
        <v>40000</v>
      </c>
      <c r="H19" s="196" t="s">
        <v>11</v>
      </c>
      <c r="I19" s="210" t="s">
        <v>25</v>
      </c>
      <c r="J19" s="71"/>
      <c r="K19" s="245">
        <v>0</v>
      </c>
      <c r="L19" s="226">
        <f t="shared" si="2"/>
        <v>0</v>
      </c>
      <c r="M19" s="161">
        <f t="shared" si="3"/>
        <v>0</v>
      </c>
    </row>
    <row r="20" spans="1:13" ht="19.5" customHeight="1">
      <c r="A20" s="447" t="s">
        <v>15</v>
      </c>
      <c r="B20" s="239">
        <v>2</v>
      </c>
      <c r="C20" s="205">
        <v>8</v>
      </c>
      <c r="D20" s="11">
        <f>D19</f>
        <v>20000</v>
      </c>
      <c r="E20" s="110" t="s">
        <v>31</v>
      </c>
      <c r="F20" s="323">
        <f t="shared" si="0"/>
        <v>40000</v>
      </c>
      <c r="G20" s="323">
        <f t="shared" si="1"/>
        <v>160000</v>
      </c>
      <c r="H20" s="196" t="s">
        <v>11</v>
      </c>
      <c r="I20" s="210"/>
      <c r="J20" s="71"/>
      <c r="K20" s="245">
        <v>0</v>
      </c>
      <c r="L20" s="226">
        <f t="shared" si="2"/>
        <v>0</v>
      </c>
      <c r="M20" s="161">
        <f t="shared" si="3"/>
        <v>0</v>
      </c>
    </row>
    <row r="21" spans="1:13" ht="19.5" customHeight="1">
      <c r="A21" s="447" t="s">
        <v>0</v>
      </c>
      <c r="B21" s="239">
        <v>20</v>
      </c>
      <c r="C21" s="205">
        <v>40</v>
      </c>
      <c r="D21" s="11">
        <f>D20</f>
        <v>20000</v>
      </c>
      <c r="E21" s="110" t="s">
        <v>22</v>
      </c>
      <c r="F21" s="323">
        <f t="shared" si="0"/>
        <v>400000</v>
      </c>
      <c r="G21" s="323">
        <f t="shared" si="1"/>
        <v>800000</v>
      </c>
      <c r="H21" s="196" t="s">
        <v>11</v>
      </c>
      <c r="I21" s="210" t="s">
        <v>27</v>
      </c>
      <c r="J21" s="71"/>
      <c r="K21" s="245">
        <v>0</v>
      </c>
      <c r="L21" s="226">
        <f t="shared" si="2"/>
        <v>0</v>
      </c>
      <c r="M21" s="161">
        <f t="shared" si="3"/>
        <v>0</v>
      </c>
    </row>
    <row r="22" spans="1:13" ht="19.5" customHeight="1">
      <c r="A22" s="447" t="s">
        <v>1</v>
      </c>
      <c r="B22" s="239">
        <v>3</v>
      </c>
      <c r="C22" s="205">
        <v>5</v>
      </c>
      <c r="D22" s="11">
        <f>D21</f>
        <v>20000</v>
      </c>
      <c r="E22" s="110" t="str">
        <f>E21</f>
        <v>user</v>
      </c>
      <c r="F22" s="323">
        <f t="shared" si="0"/>
        <v>60000</v>
      </c>
      <c r="G22" s="323">
        <f t="shared" si="1"/>
        <v>100000</v>
      </c>
      <c r="H22" s="196" t="s">
        <v>11</v>
      </c>
      <c r="I22" s="210" t="s">
        <v>26</v>
      </c>
      <c r="J22" s="71"/>
      <c r="K22" s="245">
        <v>0</v>
      </c>
      <c r="L22" s="226">
        <f t="shared" si="2"/>
        <v>0</v>
      </c>
      <c r="M22" s="161">
        <f t="shared" si="3"/>
        <v>0</v>
      </c>
    </row>
    <row r="23" spans="1:13" ht="19.5" customHeight="1">
      <c r="A23" s="447" t="s">
        <v>2</v>
      </c>
      <c r="B23" s="239">
        <v>1</v>
      </c>
      <c r="C23" s="205">
        <v>2</v>
      </c>
      <c r="D23" s="11">
        <f>D22</f>
        <v>20000</v>
      </c>
      <c r="E23" s="110" t="str">
        <f>E15</f>
        <v>persons</v>
      </c>
      <c r="F23" s="323">
        <f t="shared" si="0"/>
        <v>20000</v>
      </c>
      <c r="G23" s="323">
        <f t="shared" si="1"/>
        <v>40000</v>
      </c>
      <c r="H23" s="196" t="s">
        <v>11</v>
      </c>
      <c r="I23" s="210" t="s">
        <v>28</v>
      </c>
      <c r="J23" s="71"/>
      <c r="K23" s="245">
        <v>0</v>
      </c>
      <c r="L23" s="226">
        <f t="shared" si="2"/>
        <v>0</v>
      </c>
      <c r="M23" s="161">
        <f t="shared" si="3"/>
        <v>0</v>
      </c>
    </row>
    <row r="24" spans="1:13" ht="19.5" customHeight="1">
      <c r="A24" s="447" t="s">
        <v>5</v>
      </c>
      <c r="B24" s="239">
        <v>5</v>
      </c>
      <c r="C24" s="205">
        <v>5</v>
      </c>
      <c r="D24" s="11">
        <f>B6</f>
        <v>200</v>
      </c>
      <c r="E24" s="110" t="s">
        <v>47</v>
      </c>
      <c r="F24" s="323">
        <f t="shared" si="0"/>
        <v>1000</v>
      </c>
      <c r="G24" s="323">
        <f t="shared" si="1"/>
        <v>1000</v>
      </c>
      <c r="H24" s="196" t="s">
        <v>11</v>
      </c>
      <c r="I24" s="210"/>
      <c r="J24" s="71"/>
      <c r="K24" s="245">
        <v>0</v>
      </c>
      <c r="L24" s="226">
        <f t="shared" si="2"/>
        <v>0</v>
      </c>
      <c r="M24" s="161">
        <f t="shared" si="3"/>
        <v>0</v>
      </c>
    </row>
    <row r="25" spans="1:13" ht="19.5" customHeight="1">
      <c r="A25" s="447" t="s">
        <v>6</v>
      </c>
      <c r="B25" s="239">
        <v>40</v>
      </c>
      <c r="C25" s="205">
        <v>60</v>
      </c>
      <c r="D25" s="11">
        <f>B6</f>
        <v>200</v>
      </c>
      <c r="E25" s="110" t="s">
        <v>48</v>
      </c>
      <c r="F25" s="323">
        <f t="shared" si="0"/>
        <v>8000</v>
      </c>
      <c r="G25" s="323">
        <f t="shared" si="1"/>
        <v>12000</v>
      </c>
      <c r="H25" s="196" t="s">
        <v>11</v>
      </c>
      <c r="I25" s="210" t="s">
        <v>29</v>
      </c>
      <c r="J25" s="71"/>
      <c r="K25" s="245">
        <v>0</v>
      </c>
      <c r="L25" s="226">
        <f t="shared" si="2"/>
        <v>0</v>
      </c>
      <c r="M25" s="161">
        <f t="shared" si="3"/>
        <v>0</v>
      </c>
    </row>
    <row r="26" spans="1:13" ht="19.5" customHeight="1">
      <c r="A26" s="447" t="s">
        <v>7</v>
      </c>
      <c r="B26" s="239">
        <v>60</v>
      </c>
      <c r="C26" s="205">
        <v>60</v>
      </c>
      <c r="D26" s="11">
        <f>B8</f>
        <v>250</v>
      </c>
      <c r="E26" s="110" t="s">
        <v>49</v>
      </c>
      <c r="F26" s="323">
        <f t="shared" si="0"/>
        <v>15000</v>
      </c>
      <c r="G26" s="323">
        <f t="shared" si="1"/>
        <v>15000</v>
      </c>
      <c r="H26" s="196" t="s">
        <v>11</v>
      </c>
      <c r="I26" s="210" t="s">
        <v>10</v>
      </c>
      <c r="J26" s="71"/>
      <c r="K26" s="245">
        <v>0</v>
      </c>
      <c r="L26" s="226">
        <f t="shared" si="2"/>
        <v>0</v>
      </c>
      <c r="M26" s="161">
        <f t="shared" si="3"/>
        <v>0</v>
      </c>
    </row>
    <row r="27" spans="1:13" ht="19.5" customHeight="1">
      <c r="A27" s="447" t="s">
        <v>8</v>
      </c>
      <c r="B27" s="239">
        <v>60</v>
      </c>
      <c r="C27" s="205">
        <v>15</v>
      </c>
      <c r="D27" s="11">
        <f>B8</f>
        <v>250</v>
      </c>
      <c r="E27" s="110" t="str">
        <f>E26</f>
        <v>patient</v>
      </c>
      <c r="F27" s="323">
        <f t="shared" si="0"/>
        <v>15000</v>
      </c>
      <c r="G27" s="323">
        <f t="shared" si="1"/>
        <v>3750</v>
      </c>
      <c r="H27" s="196" t="s">
        <v>11</v>
      </c>
      <c r="I27" s="210"/>
      <c r="J27" s="71"/>
      <c r="K27" s="245">
        <v>0</v>
      </c>
      <c r="L27" s="226">
        <f t="shared" si="2"/>
        <v>0</v>
      </c>
      <c r="M27" s="161">
        <f t="shared" si="3"/>
        <v>0</v>
      </c>
    </row>
    <row r="28" spans="1:13" ht="19.5" customHeight="1">
      <c r="A28" s="447" t="s">
        <v>9</v>
      </c>
      <c r="B28" s="239">
        <v>15</v>
      </c>
      <c r="C28" s="205">
        <v>30</v>
      </c>
      <c r="D28" s="195">
        <f>B3</f>
        <v>20000</v>
      </c>
      <c r="E28" s="110" t="str">
        <f>E15</f>
        <v>persons</v>
      </c>
      <c r="F28" s="323">
        <f t="shared" si="0"/>
        <v>300000</v>
      </c>
      <c r="G28" s="323">
        <f t="shared" si="1"/>
        <v>600000</v>
      </c>
      <c r="H28" s="196" t="s">
        <v>11</v>
      </c>
      <c r="I28" s="210" t="s">
        <v>30</v>
      </c>
      <c r="J28" s="71"/>
      <c r="K28" s="245">
        <v>0</v>
      </c>
      <c r="L28" s="226">
        <f t="shared" si="2"/>
        <v>0</v>
      </c>
      <c r="M28" s="161">
        <f t="shared" si="3"/>
        <v>0</v>
      </c>
    </row>
    <row r="29" spans="1:13" ht="19.5" customHeight="1" thickBot="1">
      <c r="A29" s="448" t="s">
        <v>32</v>
      </c>
      <c r="B29" s="240">
        <v>15</v>
      </c>
      <c r="C29" s="211">
        <v>15</v>
      </c>
      <c r="D29" s="201">
        <v>0</v>
      </c>
      <c r="E29" s="111" t="s">
        <v>50</v>
      </c>
      <c r="F29" s="325">
        <f t="shared" si="0"/>
        <v>0</v>
      </c>
      <c r="G29" s="325">
        <f t="shared" si="1"/>
        <v>0</v>
      </c>
      <c r="H29" s="200" t="s">
        <v>11</v>
      </c>
      <c r="I29" s="212"/>
      <c r="J29" s="231"/>
      <c r="K29" s="246">
        <v>0</v>
      </c>
      <c r="L29" s="227">
        <f t="shared" si="2"/>
        <v>0</v>
      </c>
      <c r="M29" s="230">
        <f t="shared" si="3"/>
        <v>0</v>
      </c>
    </row>
    <row r="30" spans="1:13" ht="14.25" thickBot="1" thickTop="1">
      <c r="A30" s="449" t="s">
        <v>13</v>
      </c>
      <c r="B30" s="450"/>
      <c r="C30" s="451" t="s">
        <v>10</v>
      </c>
      <c r="D30" s="452"/>
      <c r="E30" s="452"/>
      <c r="F30" s="453">
        <f>SUM(F15:F29)</f>
        <v>1279560</v>
      </c>
      <c r="G30" s="454">
        <f>SUM(G15:G29)</f>
        <v>2172310</v>
      </c>
      <c r="H30" s="455" t="s">
        <v>11</v>
      </c>
      <c r="I30" s="456"/>
      <c r="J30" s="452"/>
      <c r="K30" s="457">
        <v>0.7</v>
      </c>
      <c r="L30" s="458">
        <f t="shared" si="2"/>
        <v>895692</v>
      </c>
      <c r="M30" s="459">
        <f t="shared" si="3"/>
        <v>1520617</v>
      </c>
    </row>
    <row r="31" spans="1:13" ht="13.5" thickTop="1">
      <c r="A31" s="5"/>
      <c r="B31" s="6"/>
      <c r="C31" s="4" t="s">
        <v>10</v>
      </c>
      <c r="D31" s="3" t="s">
        <v>10</v>
      </c>
      <c r="E31" s="3"/>
      <c r="F31" s="3"/>
      <c r="G31" s="3"/>
      <c r="H31" s="32"/>
      <c r="I31" s="3"/>
      <c r="J31" s="3"/>
      <c r="K31" s="41"/>
      <c r="L31" s="228"/>
      <c r="M31" s="228"/>
    </row>
  </sheetData>
  <sheetProtection/>
  <mergeCells count="5">
    <mergeCell ref="A10:M10"/>
    <mergeCell ref="B12:C12"/>
    <mergeCell ref="F12:G12"/>
    <mergeCell ref="L12:M12"/>
    <mergeCell ref="A12:A13"/>
  </mergeCells>
  <printOptions/>
  <pageMargins left="0.75" right="0.75" top="1" bottom="1" header="0.5" footer="0.5"/>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missalbrain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Bradley Elfman</dc:creator>
  <cp:keywords/>
  <dc:description/>
  <cp:lastModifiedBy>Cassie Dummet</cp:lastModifiedBy>
  <cp:lastPrinted>2003-11-05T11:17:38Z</cp:lastPrinted>
  <dcterms:created xsi:type="dcterms:W3CDTF">2002-11-05T04:13:43Z</dcterms:created>
  <dcterms:modified xsi:type="dcterms:W3CDTF">2010-10-12T04:37:11Z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-684250063</vt:i4>
  </property>
  <property fmtid="{D5CDD505-2E9C-101B-9397-08002B2CF9AE}" pid="3" name="_EmailSubject">
    <vt:lpwstr>SPHERE xls</vt:lpwstr>
  </property>
  <property fmtid="{D5CDD505-2E9C-101B-9397-08002B2CF9AE}" pid="4" name="_AuthorEmail">
    <vt:lpwstr>Elfman@care.org</vt:lpwstr>
  </property>
  <property fmtid="{D5CDD505-2E9C-101B-9397-08002B2CF9AE}" pid="5" name="_AuthorEmailDisplayName">
    <vt:lpwstr>Elfman Brad</vt:lpwstr>
  </property>
  <property fmtid="{D5CDD505-2E9C-101B-9397-08002B2CF9AE}" pid="6" name="_ReviewingToolsShownOnce">
    <vt:lpwstr/>
  </property>
</Properties>
</file>